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'BS'!$A$1:$G$84</definedName>
    <definedName name="_xlnm.Print_Area" localSheetId="2">'CFLOW'!$A$1:$E$82</definedName>
    <definedName name="_xlnm.Print_Area" localSheetId="3">'EQUITY'!$A$1:$K$74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<sst xmlns="http://schemas.openxmlformats.org/spreadsheetml/2006/main" count="370" uniqueCount="217">
  <si>
    <t xml:space="preserve"> </t>
  </si>
  <si>
    <t>RM'000</t>
  </si>
  <si>
    <t>FARLIM GROUP (MALAYSIA) BHD (82275 A)</t>
  </si>
  <si>
    <t>(Incorporated In Malaysia)</t>
  </si>
  <si>
    <t>SHARE CAPITAL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</si>
  <si>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</si>
  <si>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</si>
  <si>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</si>
  <si>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</si>
  <si>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</si>
  <si>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</si>
  <si>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</si>
  <si>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</si>
  <si>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</si>
  <si>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</si>
  <si>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</si>
  <si>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</si>
  <si>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</si>
  <si>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</si>
  <si>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</si>
  <si>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</si>
  <si>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</si>
  <si>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</si>
  <si>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</si>
  <si>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</si>
  <si>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</si>
  <si>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</si>
  <si>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</si>
  <si>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</si>
  <si>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</si>
  <si>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</si>
  <si>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</si>
  <si>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</si>
  <si>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</si>
  <si>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</si>
  <si>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</si>
  <si>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</si>
  <si>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</si>
  <si>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</si>
  <si>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</si>
  <si>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</si>
  <si>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</si>
  <si>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</si>
  <si>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</si>
  <si>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</si>
  <si>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</si>
  <si>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</si>
  <si>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</si>
  <si>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</si>
  <si>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</si>
  <si>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</si>
  <si>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</si>
  <si>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</si>
  <si>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</si>
  <si>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</si>
  <si>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</si>
  <si>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</si>
  <si>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</si>
  <si>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</si>
  <si>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</si>
  <si>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</si>
  <si>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</si>
  <si>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</si>
  <si>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</si>
  <si>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</si>
  <si>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</si>
  <si>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</si>
  <si>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</si>
  <si>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</si>
  <si>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</si>
  <si>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</si>
  <si>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</si>
  <si>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</si>
  <si>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</si>
  <si>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</si>
  <si>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</si>
  <si>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</si>
  <si>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</si>
  <si>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</si>
  <si>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</si>
  <si>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</si>
  <si>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</si>
  <si>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</si>
  <si>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</si>
  <si>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</si>
  <si>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</si>
  <si>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</si>
  <si>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</si>
  <si>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</si>
  <si>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</si>
  <si>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</si>
  <si>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</si>
  <si>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</si>
  <si>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</si>
  <si>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</si>
  <si>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</si>
  <si>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</si>
  <si>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</si>
  <si>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</si>
  <si>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</si>
  <si>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</si>
  <si>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</si>
  <si>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</si>
  <si>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</si>
  <si>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</si>
  <si>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</si>
  <si>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</si>
  <si>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</si>
  <si>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</si>
  <si>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</si>
  <si>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</si>
  <si>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</si>
  <si>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OWNERS OF THE PARENT (RM)</t>
  </si>
  <si>
    <t>Other Operating Income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</si>
  <si>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</si>
  <si>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</si>
  <si>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</si>
  <si>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</si>
  <si>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</si>
  <si>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</si>
  <si>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</si>
  <si>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</si>
  <si>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</si>
  <si>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</si>
  <si>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</si>
  <si>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</si>
  <si>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</si>
  <si>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</si>
  <si>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</si>
  <si>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</si>
  <si>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</si>
  <si>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</si>
  <si>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</si>
  <si>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</si>
  <si>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</si>
  <si>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</si>
  <si>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</si>
  <si>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</si>
  <si>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</si>
  <si>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</si>
  <si>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</si>
  <si>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</si>
  <si>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NET CASH USED IN OPERATING ACTIVITIES</t>
  </si>
  <si>
    <t xml:space="preserve">purposes as set  out  in  the said Act.  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</si>
  <si>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</si>
  <si>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</si>
  <si>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</si>
  <si>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</si>
  <si>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</si>
  <si>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</si>
  <si>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</si>
  <si>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</si>
  <si>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(RESTATED)</t>
  </si>
  <si>
    <t>Effect on adoption of MFRS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</si>
  <si>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</si>
  <si>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</si>
  <si>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</si>
  <si>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</si>
  <si>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</si>
  <si>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</si>
  <si>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</si>
  <si>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</si>
  <si>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</si>
  <si>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</si>
  <si>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</si>
  <si>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</si>
  <si>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</si>
  <si>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OPERATING LOSS BEFORE CHANGES IN WORKING CAPITAL</t>
  </si>
  <si>
    <t>NET CASH USED IN FINANCING ACTIVITIES</t>
  </si>
  <si>
    <t xml:space="preserve">OWNERS OF </t>
  </si>
  <si>
    <t>THE COMPANY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</si>
  <si>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</si>
  <si>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</si>
  <si>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</si>
  <si>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 xml:space="preserve">     Acquisition of investment in subsidiaries</t>
  </si>
  <si>
    <t>NET (DECREASE)/INCREASE IN CASH AND CASH EQUIVALENTS</t>
  </si>
  <si>
    <t>Total comprehensive loss</t>
  </si>
  <si>
    <t>Treasury</t>
  </si>
  <si>
    <t>Shares</t>
  </si>
  <si>
    <t xml:space="preserve">     Redemption/(Investment) in long term investment </t>
  </si>
  <si>
    <t>TREASURY SHARES</t>
  </si>
  <si>
    <t xml:space="preserve">Share repurchase </t>
  </si>
  <si>
    <t>EQUITY ATTRIBUTABLE TO EQUITY OWNERS OF THE COMPANY</t>
  </si>
  <si>
    <t>&lt;--------------- ATTRIBUTABLE TO --------------- &gt;</t>
  </si>
  <si>
    <t xml:space="preserve">LOSS FOR THE FINANCIAL PERIOD </t>
  </si>
  <si>
    <t>TOTAL COMPREHENSIVE LOSS</t>
  </si>
  <si>
    <t>LOSS ATTRIBUTABLE TO :</t>
  </si>
  <si>
    <t>LOSS PER SHARE ATTRIBUTABLE</t>
  </si>
  <si>
    <t xml:space="preserve">Basic Loss Per Ordinary Share (Sen) </t>
  </si>
  <si>
    <t>Diluted Loss Per Ordinary Share (Sen)</t>
  </si>
  <si>
    <t>Annual Financial Report for the financial year ended 31 December 2019.</t>
  </si>
  <si>
    <t>RIGHT-Of-USE ASSETS</t>
  </si>
  <si>
    <t>FOREIGN EXCHANGE RESERVE</t>
  </si>
  <si>
    <t>the Annual Financial Report for the financial year ended 31 December 2019.</t>
  </si>
  <si>
    <t>Exchange</t>
  </si>
  <si>
    <t>Foreign</t>
  </si>
  <si>
    <t>Changes in ownership interests</t>
  </si>
  <si>
    <t>Loss for the financial period</t>
  </si>
  <si>
    <t xml:space="preserve">     Net change in contract liabilities</t>
  </si>
  <si>
    <t>(Based on 153,025,613 Ordinary Shares)</t>
  </si>
  <si>
    <t xml:space="preserve"> (2019:156,568,613 Ordinary Shares)</t>
  </si>
  <si>
    <t>ACCUMULATED LOSS</t>
  </si>
  <si>
    <t>NET CASH GENERATING FROM INVESTING ACTIVITIES</t>
  </si>
  <si>
    <t xml:space="preserve">CONTRACT ASSETS </t>
  </si>
  <si>
    <t xml:space="preserve">     Net change in contract assets</t>
  </si>
  <si>
    <t>Other comprehensive profit</t>
  </si>
  <si>
    <t>Other Comprehensive Profit</t>
  </si>
  <si>
    <t xml:space="preserve">     Acquisition of treasury shares</t>
  </si>
  <si>
    <t>UNAUDITED RESULTS OF THE GROUP FOR THE THIRD QUARTER ENDED 30 SEPTEMBER 2020</t>
  </si>
  <si>
    <t>30 SEPT</t>
  </si>
  <si>
    <t>As At 1 July 2019</t>
  </si>
  <si>
    <t>As At 1 July 2020</t>
  </si>
  <si>
    <t>As At 30 September 2020</t>
  </si>
  <si>
    <t>As At 30 September 2019</t>
  </si>
  <si>
    <t>Share purchased</t>
  </si>
  <si>
    <t>(2019: 166,032,913) Ordinary Shares)</t>
  </si>
  <si>
    <t>(Based on weighted average no of 153,266,799</t>
  </si>
</sst>
</file>

<file path=xl/styles.xml><?xml version="1.0" encoding="utf-8"?>
<styleSheet xmlns="http://schemas.openxmlformats.org/spreadsheetml/2006/main">
  <numFmts count="5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_(* #,##0.00000_);_(* \(#,##0.00000\);_(* &quot;-&quot;??_);_(@_)"/>
    <numFmt numFmtId="186" formatCode="_(* #,##0.000000_);_(* \(#,##0.000000\);_(* &quot;-&quot;??_);_(@_)"/>
    <numFmt numFmtId="187" formatCode="#,##0.00000_);\(#,##0.00000\)"/>
    <numFmt numFmtId="188" formatCode="_-* #,##0_-;\-* #,##0_-;_-* &quot;-&quot;??_-;_-@_-"/>
    <numFmt numFmtId="189" formatCode="_(* #,##0_);_(* \(#,##0\);_(* &quot;-&quot;????_);_(@_)"/>
    <numFmt numFmtId="190" formatCode="0.00_);\(0.00\)"/>
    <numFmt numFmtId="191" formatCode="_(* #,##0_);_(* \(#,##0\);_(* &quot;-&quot;?_);_(@_)"/>
    <numFmt numFmtId="192" formatCode="_(* #,##0.0000000_);_(* \(#,##0.0000000\);_(* &quot;-&quot;??_);_(@_)"/>
    <numFmt numFmtId="193" formatCode="#,##0.00%"/>
    <numFmt numFmtId="194" formatCode="_-* #,##0.0000000_-;\-* #,##0.0000000_-;_-* &quot;-&quot;??_-;_-@_-"/>
    <numFmt numFmtId="195" formatCode="0.0000"/>
    <numFmt numFmtId="196" formatCode="_(* #,##0.0_);_(* \(#,##0.0\);_(* &quot;-&quot;?_);_(@_)"/>
    <numFmt numFmtId="197" formatCode="_-* #,##0.0_-;\-* #,##0.0_-;_-* &quot;-&quot;??_-;_-@_-"/>
    <numFmt numFmtId="198" formatCode="\(0.00%\)"/>
    <numFmt numFmtId="199" formatCode="\(0.00%\);\(0.00%\)"/>
    <numFmt numFmtId="200" formatCode="_(* #,##0.000_);_(* \(#,##0.000\);_(* &quot;-&quot;???_);_(@_)"/>
    <numFmt numFmtId="201" formatCode="_-* #,##0.000_-;\-* #,##0.000_-;_-* &quot;-&quot;??_-;_-@_-"/>
    <numFmt numFmtId="202" formatCode="_-* #,##0.0000_-;\-* #,##0.0000_-;_-* &quot;-&quot;??_-;_-@_-"/>
    <numFmt numFmtId="203" formatCode="0.00000000"/>
    <numFmt numFmtId="204" formatCode="0.0000000"/>
    <numFmt numFmtId="205" formatCode="0.000000"/>
    <numFmt numFmtId="206" formatCode="0.00000"/>
    <numFmt numFmtId="207" formatCode="0.000"/>
    <numFmt numFmtId="208" formatCode="0.0"/>
    <numFmt numFmtId="209" formatCode="\(0%\);\(0%\)"/>
    <numFmt numFmtId="210" formatCode="_(* #,##0.0000_);_(* \(#,##0.0000\);_(* &quot;-&quot;????_);_(@_)"/>
    <numFmt numFmtId="211" formatCode="_-* #,##0.00000_-;\-* #,##0.00000_-;_-* &quot;-&quot;??_-;_-@_-"/>
    <numFmt numFmtId="212" formatCode="\(0.0%\);\(0.0%\)"/>
    <numFmt numFmtId="213" formatCode="0.000_);\(0.000\)"/>
    <numFmt numFmtId="214" formatCode="0.0000_);\(0.00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1" xfId="42" applyNumberFormat="1" applyFont="1" applyBorder="1" applyAlignment="1">
      <alignment/>
    </xf>
    <xf numFmtId="181" fontId="4" fillId="0" borderId="12" xfId="42" applyNumberFormat="1" applyFont="1" applyBorder="1" applyAlignment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181" fontId="4" fillId="0" borderId="13" xfId="42" applyNumberFormat="1" applyFont="1" applyBorder="1" applyAlignment="1">
      <alignment/>
    </xf>
    <xf numFmtId="184" fontId="4" fillId="0" borderId="0" xfId="59" applyNumberFormat="1" applyFont="1" applyAlignment="1">
      <alignment horizontal="center"/>
    </xf>
    <xf numFmtId="181" fontId="0" fillId="0" borderId="0" xfId="0" applyNumberFormat="1" applyAlignment="1">
      <alignment/>
    </xf>
    <xf numFmtId="171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81" fontId="9" fillId="0" borderId="0" xfId="0" applyNumberFormat="1" applyFont="1" applyAlignment="1">
      <alignment/>
    </xf>
    <xf numFmtId="181" fontId="9" fillId="0" borderId="0" xfId="42" applyNumberFormat="1" applyFont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81" fontId="9" fillId="0" borderId="0" xfId="0" applyNumberFormat="1" applyFont="1" applyAlignment="1">
      <alignment horizontal="center"/>
    </xf>
    <xf numFmtId="181" fontId="9" fillId="0" borderId="0" xfId="42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181" fontId="9" fillId="0" borderId="11" xfId="42" applyNumberFormat="1" applyFont="1" applyBorder="1" applyAlignment="1">
      <alignment/>
    </xf>
    <xf numFmtId="181" fontId="9" fillId="0" borderId="12" xfId="0" applyNumberFormat="1" applyFont="1" applyBorder="1" applyAlignment="1">
      <alignment/>
    </xf>
    <xf numFmtId="188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81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1" fontId="9" fillId="0" borderId="0" xfId="42" applyFont="1" applyAlignment="1">
      <alignment/>
    </xf>
    <xf numFmtId="185" fontId="9" fillId="0" borderId="0" xfId="42" applyNumberFormat="1" applyFont="1" applyAlignment="1">
      <alignment/>
    </xf>
    <xf numFmtId="171" fontId="9" fillId="0" borderId="0" xfId="42" applyFont="1" applyAlignment="1">
      <alignment horizontal="right"/>
    </xf>
    <xf numFmtId="181" fontId="10" fillId="0" borderId="12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1" fontId="10" fillId="0" borderId="0" xfId="42" applyNumberFormat="1" applyFont="1" applyAlignment="1">
      <alignment/>
    </xf>
    <xf numFmtId="181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81" fontId="10" fillId="0" borderId="12" xfId="0" applyNumberFormat="1" applyFont="1" applyBorder="1" applyAlignment="1">
      <alignment/>
    </xf>
    <xf numFmtId="188" fontId="4" fillId="0" borderId="0" xfId="42" applyNumberFormat="1" applyFont="1" applyAlignment="1">
      <alignment/>
    </xf>
    <xf numFmtId="190" fontId="9" fillId="0" borderId="0" xfId="42" applyNumberFormat="1" applyFont="1" applyAlignment="1">
      <alignment/>
    </xf>
    <xf numFmtId="190" fontId="9" fillId="0" borderId="0" xfId="0" applyNumberFormat="1" applyFont="1" applyAlignment="1">
      <alignment/>
    </xf>
    <xf numFmtId="190" fontId="9" fillId="0" borderId="0" xfId="42" applyNumberFormat="1" applyFont="1" applyAlignment="1">
      <alignment horizontal="right"/>
    </xf>
    <xf numFmtId="190" fontId="9" fillId="0" borderId="12" xfId="42" applyNumberFormat="1" applyFont="1" applyBorder="1" applyAlignment="1">
      <alignment horizontal="right"/>
    </xf>
    <xf numFmtId="190" fontId="9" fillId="0" borderId="12" xfId="42" applyNumberFormat="1" applyFont="1" applyBorder="1" applyAlignment="1">
      <alignment/>
    </xf>
    <xf numFmtId="190" fontId="9" fillId="0" borderId="12" xfId="0" applyNumberFormat="1" applyFont="1" applyBorder="1" applyAlignment="1">
      <alignment/>
    </xf>
    <xf numFmtId="191" fontId="9" fillId="0" borderId="0" xfId="42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2" fillId="0" borderId="0" xfId="0" applyFont="1" applyAlignment="1">
      <alignment/>
    </xf>
    <xf numFmtId="189" fontId="9" fillId="0" borderId="0" xfId="42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4" fontId="9" fillId="0" borderId="0" xfId="42" applyNumberFormat="1" applyFont="1" applyAlignment="1">
      <alignment/>
    </xf>
    <xf numFmtId="192" fontId="0" fillId="0" borderId="0" xfId="0" applyNumberFormat="1" applyAlignment="1">
      <alignment/>
    </xf>
    <xf numFmtId="171" fontId="5" fillId="0" borderId="0" xfId="42" applyFont="1" applyAlignment="1">
      <alignment horizontal="center"/>
    </xf>
    <xf numFmtId="189" fontId="4" fillId="0" borderId="0" xfId="42" applyNumberFormat="1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189" fontId="4" fillId="0" borderId="0" xfId="42" applyNumberFormat="1" applyFont="1" applyBorder="1" applyAlignment="1">
      <alignment/>
    </xf>
    <xf numFmtId="181" fontId="5" fillId="0" borderId="12" xfId="42" applyNumberFormat="1" applyFont="1" applyBorder="1" applyAlignment="1">
      <alignment/>
    </xf>
    <xf numFmtId="188" fontId="4" fillId="0" borderId="0" xfId="42" applyNumberFormat="1" applyFont="1" applyBorder="1" applyAlignment="1">
      <alignment/>
    </xf>
    <xf numFmtId="191" fontId="4" fillId="0" borderId="0" xfId="42" applyNumberFormat="1" applyFont="1" applyAlignment="1">
      <alignment/>
    </xf>
    <xf numFmtId="211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IMCL\CONSOSept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IMCL\consoCflowSept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FL TRD Shandong"/>
      <sheetName val="Acq.MH Const"/>
      <sheetName val="Redemptn RPS"/>
      <sheetName val="KJ RPS "/>
      <sheetName val="CNY Exc Rate"/>
    </sheetNames>
    <sheetDataSet>
      <sheetData sheetId="12">
        <row r="105">
          <cell r="Z105" t="str">
            <v> </v>
          </cell>
        </row>
        <row r="106">
          <cell r="Z106">
            <v>0</v>
          </cell>
        </row>
        <row r="107">
          <cell r="Z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7">
          <cell r="F47">
            <v>0</v>
          </cell>
        </row>
        <row r="50">
          <cell r="F50">
            <v>-70.215</v>
          </cell>
        </row>
        <row r="60">
          <cell r="F60">
            <v>0</v>
          </cell>
        </row>
        <row r="61">
          <cell r="F61">
            <v>-200</v>
          </cell>
        </row>
        <row r="67">
          <cell r="C67">
            <v>0</v>
          </cell>
        </row>
        <row r="73">
          <cell r="C73">
            <v>0</v>
          </cell>
        </row>
        <row r="77">
          <cell r="C77">
            <v>0</v>
          </cell>
        </row>
        <row r="97">
          <cell r="C97">
            <v>0</v>
          </cell>
        </row>
        <row r="98">
          <cell r="C98">
            <v>0</v>
          </cell>
        </row>
        <row r="101">
          <cell r="C101">
            <v>0</v>
          </cell>
          <cell r="F101">
            <v>0</v>
          </cell>
        </row>
        <row r="102">
          <cell r="C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86"/>
  <sheetViews>
    <sheetView zoomScalePageLayoutView="0" workbookViewId="0" topLeftCell="A1">
      <selection activeCell="A1" sqref="A1:J73"/>
    </sheetView>
  </sheetViews>
  <sheetFormatPr defaultColWidth="9.140625" defaultRowHeight="12.75"/>
  <cols>
    <col min="1" max="1" width="3.140625" style="0" customWidth="1"/>
    <col min="2" max="2" width="41.8515625" style="0" customWidth="1"/>
    <col min="3" max="3" width="11.281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32" t="s">
        <v>2</v>
      </c>
      <c r="C2" s="33"/>
      <c r="D2" s="33"/>
      <c r="E2" s="33"/>
      <c r="F2" s="33"/>
      <c r="G2" s="33"/>
      <c r="H2" s="33"/>
      <c r="I2" s="33"/>
      <c r="J2" s="34"/>
    </row>
    <row r="3" spans="2:10" ht="16.5">
      <c r="B3" s="32" t="s">
        <v>3</v>
      </c>
      <c r="C3" s="33"/>
      <c r="D3" s="33"/>
      <c r="E3" s="33"/>
      <c r="F3" s="33"/>
      <c r="G3" s="33"/>
      <c r="H3" s="33"/>
      <c r="I3" s="33"/>
      <c r="J3" s="32"/>
    </row>
    <row r="4" spans="2:10" ht="16.5">
      <c r="B4" s="32" t="s">
        <v>0</v>
      </c>
      <c r="C4" s="33"/>
      <c r="D4" s="33"/>
      <c r="E4" s="33"/>
      <c r="F4" s="33"/>
      <c r="G4" s="33"/>
      <c r="H4" s="33" t="s">
        <v>0</v>
      </c>
      <c r="I4" s="33"/>
      <c r="J4" s="35"/>
    </row>
    <row r="5" spans="2:10" ht="16.5">
      <c r="B5" s="32" t="s">
        <v>208</v>
      </c>
      <c r="C5" s="33"/>
      <c r="D5" s="33"/>
      <c r="E5" s="33"/>
      <c r="F5" s="33"/>
      <c r="G5" s="33"/>
      <c r="H5" s="33"/>
      <c r="I5" s="33"/>
      <c r="J5" s="33"/>
    </row>
    <row r="6" spans="2:10" ht="16.5">
      <c r="B6" s="32" t="s">
        <v>86</v>
      </c>
      <c r="C6" s="33"/>
      <c r="D6" s="33"/>
      <c r="E6" s="33"/>
      <c r="F6" s="33"/>
      <c r="G6" s="33"/>
      <c r="H6" s="33"/>
      <c r="I6" s="33"/>
      <c r="J6" s="33"/>
    </row>
    <row r="7" spans="2:10" ht="16.5">
      <c r="B7" s="32"/>
      <c r="C7" s="33"/>
      <c r="D7" s="33"/>
      <c r="E7" s="33"/>
      <c r="F7" s="33"/>
      <c r="G7" s="33"/>
      <c r="H7" s="33"/>
      <c r="I7" s="33"/>
      <c r="J7" s="33"/>
    </row>
    <row r="8" spans="2:10" ht="16.5">
      <c r="B8" s="32"/>
      <c r="C8" s="33"/>
      <c r="D8" s="36" t="s">
        <v>5</v>
      </c>
      <c r="E8" s="36"/>
      <c r="F8" s="36"/>
      <c r="G8" s="27"/>
      <c r="H8" s="36" t="s">
        <v>6</v>
      </c>
      <c r="I8" s="36"/>
      <c r="J8" s="36"/>
    </row>
    <row r="9" spans="2:10" ht="16.5">
      <c r="B9" s="32"/>
      <c r="C9" s="33"/>
      <c r="D9" s="33"/>
      <c r="E9" s="33"/>
      <c r="F9" s="33"/>
      <c r="G9" s="33"/>
      <c r="H9" s="33"/>
      <c r="I9" s="33"/>
      <c r="J9" s="33"/>
    </row>
    <row r="10" spans="2:10" ht="16.5">
      <c r="B10" s="32"/>
      <c r="C10" s="33"/>
      <c r="D10" s="33"/>
      <c r="E10" s="33"/>
      <c r="F10" s="37" t="s">
        <v>21</v>
      </c>
      <c r="G10" s="33"/>
      <c r="H10" s="33"/>
      <c r="I10" s="33"/>
      <c r="J10" s="37" t="s">
        <v>21</v>
      </c>
    </row>
    <row r="11" spans="2:10" ht="16.5">
      <c r="B11" s="32" t="s">
        <v>0</v>
      </c>
      <c r="C11" s="33"/>
      <c r="D11" s="37" t="s">
        <v>7</v>
      </c>
      <c r="E11" s="37"/>
      <c r="F11" s="37" t="s">
        <v>8</v>
      </c>
      <c r="G11" s="33"/>
      <c r="H11" s="37" t="s">
        <v>7</v>
      </c>
      <c r="I11" s="37"/>
      <c r="J11" s="37" t="s">
        <v>8</v>
      </c>
    </row>
    <row r="12" spans="2:10" ht="16.5">
      <c r="B12" s="26"/>
      <c r="C12" s="26"/>
      <c r="D12" s="37" t="s">
        <v>8</v>
      </c>
      <c r="E12" s="37"/>
      <c r="F12" s="37" t="s">
        <v>10</v>
      </c>
      <c r="G12" s="38"/>
      <c r="H12" s="37" t="s">
        <v>8</v>
      </c>
      <c r="I12" s="37"/>
      <c r="J12" s="37" t="s">
        <v>10</v>
      </c>
    </row>
    <row r="13" spans="2:10" ht="16.5">
      <c r="B13" s="26"/>
      <c r="C13" s="26"/>
      <c r="D13" s="37" t="s">
        <v>9</v>
      </c>
      <c r="E13" s="37"/>
      <c r="F13" s="37" t="s">
        <v>9</v>
      </c>
      <c r="G13" s="38"/>
      <c r="H13" s="37" t="s">
        <v>11</v>
      </c>
      <c r="I13" s="37"/>
      <c r="J13" s="37" t="s">
        <v>12</v>
      </c>
    </row>
    <row r="14" spans="2:10" ht="16.5">
      <c r="B14" s="26"/>
      <c r="C14" s="26"/>
      <c r="D14" s="39" t="s">
        <v>209</v>
      </c>
      <c r="E14" s="37"/>
      <c r="F14" s="39" t="str">
        <f>D14</f>
        <v>30 SEPT</v>
      </c>
      <c r="G14" s="27"/>
      <c r="H14" s="39" t="str">
        <f>F14</f>
        <v>30 SEPT</v>
      </c>
      <c r="I14" s="37"/>
      <c r="J14" s="39" t="str">
        <f>H14</f>
        <v>30 SEPT</v>
      </c>
    </row>
    <row r="15" spans="2:10" ht="16.5">
      <c r="B15" s="26"/>
      <c r="C15" s="26"/>
      <c r="D15" s="37">
        <v>2020</v>
      </c>
      <c r="E15" s="37"/>
      <c r="F15" s="37">
        <v>2019</v>
      </c>
      <c r="G15" s="37"/>
      <c r="H15" s="37">
        <v>2020</v>
      </c>
      <c r="I15" s="37"/>
      <c r="J15" s="37">
        <v>2019</v>
      </c>
    </row>
    <row r="16" spans="2:10" ht="16.5">
      <c r="B16" s="26"/>
      <c r="C16" s="26"/>
      <c r="D16" s="37" t="s">
        <v>1</v>
      </c>
      <c r="E16" s="37"/>
      <c r="F16" s="37" t="s">
        <v>1</v>
      </c>
      <c r="G16" s="37"/>
      <c r="H16" s="37" t="s">
        <v>1</v>
      </c>
      <c r="I16" s="37"/>
      <c r="J16" s="37" t="s">
        <v>1</v>
      </c>
    </row>
    <row r="17" spans="2:10" ht="16.5">
      <c r="B17" s="27"/>
      <c r="C17" s="26"/>
      <c r="D17" s="26" t="s">
        <v>0</v>
      </c>
      <c r="E17" s="26"/>
      <c r="F17" s="3"/>
      <c r="G17" s="26"/>
      <c r="H17" s="26"/>
      <c r="I17" s="26"/>
      <c r="J17" s="3"/>
    </row>
    <row r="18" spans="2:10" ht="16.5">
      <c r="B18" s="27" t="s">
        <v>25</v>
      </c>
      <c r="C18" s="26"/>
      <c r="D18" s="40">
        <f>17114-10120</f>
        <v>6994</v>
      </c>
      <c r="E18" s="40"/>
      <c r="F18" s="40">
        <f>6677-4425</f>
        <v>2252</v>
      </c>
      <c r="G18" s="26"/>
      <c r="H18" s="40">
        <v>17114.43097</v>
      </c>
      <c r="I18" s="40"/>
      <c r="J18" s="41">
        <v>6677</v>
      </c>
    </row>
    <row r="19" spans="2:10" ht="16.5">
      <c r="B19" s="26"/>
      <c r="C19" s="26"/>
      <c r="D19" s="42"/>
      <c r="E19" s="42"/>
      <c r="F19" s="42"/>
      <c r="G19" s="26"/>
      <c r="H19" s="26"/>
      <c r="I19" s="42"/>
      <c r="J19" s="42"/>
    </row>
    <row r="20" spans="2:10" ht="16.5">
      <c r="B20" s="30" t="s">
        <v>40</v>
      </c>
      <c r="C20" s="26"/>
      <c r="D20" s="43">
        <f>-22003+13061</f>
        <v>-8942</v>
      </c>
      <c r="E20" s="26"/>
      <c r="F20" s="43">
        <f>-13936+9227</f>
        <v>-4709</v>
      </c>
      <c r="G20" s="26"/>
      <c r="H20" s="44">
        <v>-22002.863477054998</v>
      </c>
      <c r="I20" s="26"/>
      <c r="J20" s="44">
        <v>-13936</v>
      </c>
    </row>
    <row r="21" spans="2:12" ht="16.5">
      <c r="B21" s="26" t="s">
        <v>113</v>
      </c>
      <c r="C21" s="38"/>
      <c r="D21" s="43">
        <f>535-388</f>
        <v>147</v>
      </c>
      <c r="E21" s="43"/>
      <c r="F21" s="43">
        <f>553-421</f>
        <v>132</v>
      </c>
      <c r="G21" s="38"/>
      <c r="H21" s="43">
        <v>535.1965599999996</v>
      </c>
      <c r="I21" s="43"/>
      <c r="J21" s="44">
        <v>553</v>
      </c>
      <c r="L21" s="83"/>
    </row>
    <row r="22" spans="2:10" ht="16.5">
      <c r="B22" s="26"/>
      <c r="C22" s="38"/>
      <c r="D22" s="45" t="s">
        <v>0</v>
      </c>
      <c r="E22" s="43"/>
      <c r="F22" s="46"/>
      <c r="G22" s="38"/>
      <c r="H22" s="45"/>
      <c r="I22" s="43"/>
      <c r="J22" s="47"/>
    </row>
    <row r="23" spans="2:10" ht="16.5">
      <c r="B23" s="27" t="s">
        <v>52</v>
      </c>
      <c r="C23" s="38" t="s">
        <v>0</v>
      </c>
      <c r="D23" s="43">
        <f>SUM(D18:D22)</f>
        <v>-1801</v>
      </c>
      <c r="E23" s="43"/>
      <c r="F23" s="44">
        <f>SUM(F18:F22)</f>
        <v>-2325</v>
      </c>
      <c r="G23" s="38"/>
      <c r="H23" s="43">
        <f>SUM(H18:H22)-0.5</f>
        <v>-4353.735947054997</v>
      </c>
      <c r="I23" s="43"/>
      <c r="J23" s="43">
        <f>SUM(J18:J22)</f>
        <v>-6706</v>
      </c>
    </row>
    <row r="24" spans="2:10" ht="16.5">
      <c r="B24" s="27"/>
      <c r="C24" s="38"/>
      <c r="D24" s="43"/>
      <c r="E24" s="43"/>
      <c r="F24" s="44"/>
      <c r="G24" s="38"/>
      <c r="H24" s="43" t="s">
        <v>0</v>
      </c>
      <c r="I24" s="43"/>
      <c r="J24" s="38"/>
    </row>
    <row r="25" spans="2:10" ht="16.5">
      <c r="B25" s="26" t="s">
        <v>44</v>
      </c>
      <c r="C25" s="38"/>
      <c r="D25" s="43">
        <f>64-61</f>
        <v>3</v>
      </c>
      <c r="E25" s="43"/>
      <c r="F25" s="43">
        <f>64-42</f>
        <v>22</v>
      </c>
      <c r="G25" s="38"/>
      <c r="H25" s="43">
        <v>64.18294982800006</v>
      </c>
      <c r="I25" s="43"/>
      <c r="J25" s="44">
        <v>64</v>
      </c>
    </row>
    <row r="26" spans="2:10" ht="16.5">
      <c r="B26" s="26" t="s">
        <v>45</v>
      </c>
      <c r="C26" s="38"/>
      <c r="D26" s="43">
        <f>0+0</f>
        <v>0</v>
      </c>
      <c r="E26" s="43"/>
      <c r="F26" s="43">
        <f>-2+1</f>
        <v>-1</v>
      </c>
      <c r="G26" s="38"/>
      <c r="H26" s="43">
        <v>0</v>
      </c>
      <c r="I26" s="43"/>
      <c r="J26" s="44">
        <v>-2</v>
      </c>
    </row>
    <row r="27" spans="2:13" ht="16.5">
      <c r="B27" s="26" t="s">
        <v>41</v>
      </c>
      <c r="C27" s="38"/>
      <c r="D27" s="44">
        <f>1432-660</f>
        <v>772</v>
      </c>
      <c r="E27" s="43"/>
      <c r="F27" s="44">
        <f>1938-1398</f>
        <v>540</v>
      </c>
      <c r="G27" s="38"/>
      <c r="H27" s="54">
        <v>1431.6306600000003</v>
      </c>
      <c r="I27" s="43"/>
      <c r="J27" s="43">
        <v>1938</v>
      </c>
      <c r="L27" s="83"/>
      <c r="M27" s="84"/>
    </row>
    <row r="28" spans="2:13" ht="16.5">
      <c r="B28" s="26" t="s">
        <v>0</v>
      </c>
      <c r="C28" s="38"/>
      <c r="D28" s="45" t="s">
        <v>0</v>
      </c>
      <c r="E28" s="45"/>
      <c r="F28" s="46" t="s">
        <v>0</v>
      </c>
      <c r="G28" s="38"/>
      <c r="H28" s="45" t="s">
        <v>0</v>
      </c>
      <c r="I28" s="45"/>
      <c r="J28" s="46"/>
      <c r="L28" s="83"/>
      <c r="M28" s="85"/>
    </row>
    <row r="29" spans="2:10" ht="16.5">
      <c r="B29" s="48" t="s">
        <v>68</v>
      </c>
      <c r="C29" s="38"/>
      <c r="D29" s="44">
        <f>SUM(D23:D28)</f>
        <v>-1026</v>
      </c>
      <c r="E29" s="43"/>
      <c r="F29" s="43">
        <f>SUM(F23:F28)</f>
        <v>-1764</v>
      </c>
      <c r="G29" s="38"/>
      <c r="H29" s="44">
        <f>SUM(H23:H28)</f>
        <v>-2857.9223372269967</v>
      </c>
      <c r="I29" s="43"/>
      <c r="J29" s="43">
        <f>SUM(J23:J28)</f>
        <v>-4706</v>
      </c>
    </row>
    <row r="30" spans="2:13" ht="16.5">
      <c r="B30" s="48" t="s">
        <v>0</v>
      </c>
      <c r="C30" s="38"/>
      <c r="D30" s="43"/>
      <c r="E30" s="43"/>
      <c r="F30" s="38"/>
      <c r="G30" s="38"/>
      <c r="H30" s="43" t="s">
        <v>0</v>
      </c>
      <c r="I30" s="43"/>
      <c r="J30" s="38"/>
      <c r="M30" s="94"/>
    </row>
    <row r="31" spans="2:10" ht="16.5">
      <c r="B31" s="26" t="s">
        <v>27</v>
      </c>
      <c r="C31" s="26"/>
      <c r="D31" s="40">
        <f>-11+6</f>
        <v>-5</v>
      </c>
      <c r="E31" s="40"/>
      <c r="F31" s="40">
        <f>-71+8</f>
        <v>-63</v>
      </c>
      <c r="G31" s="26"/>
      <c r="H31" s="50">
        <v>-11</v>
      </c>
      <c r="I31" s="40"/>
      <c r="J31" s="49">
        <v>-71</v>
      </c>
    </row>
    <row r="32" spans="2:10" ht="16.5">
      <c r="B32" s="26" t="s">
        <v>0</v>
      </c>
      <c r="C32" s="26"/>
      <c r="D32" s="45" t="s">
        <v>0</v>
      </c>
      <c r="E32" s="45"/>
      <c r="F32" s="45" t="s">
        <v>0</v>
      </c>
      <c r="G32" s="26"/>
      <c r="H32" s="45"/>
      <c r="I32" s="45"/>
      <c r="J32" s="45" t="s">
        <v>0</v>
      </c>
    </row>
    <row r="33" spans="2:10" ht="16.5" hidden="1">
      <c r="B33" s="48" t="s">
        <v>80</v>
      </c>
      <c r="C33" s="38"/>
      <c r="D33" s="40">
        <f>SUM(D29:D32)</f>
        <v>-1031</v>
      </c>
      <c r="E33" s="40"/>
      <c r="F33" s="40">
        <f>SUM(F29:F32)</f>
        <v>-1827</v>
      </c>
      <c r="G33" s="42"/>
      <c r="H33" s="40">
        <v>1431.6306600000003</v>
      </c>
      <c r="I33" s="40"/>
      <c r="J33" s="40">
        <f>SUM(J29:J32)</f>
        <v>-4777</v>
      </c>
    </row>
    <row r="34" spans="2:10" ht="16.5" hidden="1">
      <c r="B34" s="48"/>
      <c r="C34" s="38"/>
      <c r="D34" s="43"/>
      <c r="E34" s="43"/>
      <c r="F34" s="43"/>
      <c r="G34" s="38"/>
      <c r="H34" s="43"/>
      <c r="I34" s="43"/>
      <c r="J34" s="43"/>
    </row>
    <row r="35" spans="2:10" ht="16.5" hidden="1">
      <c r="B35" s="48" t="s">
        <v>69</v>
      </c>
      <c r="C35" s="38"/>
      <c r="D35" s="43"/>
      <c r="E35" s="43"/>
      <c r="F35" s="43"/>
      <c r="G35" s="38"/>
      <c r="H35" s="43"/>
      <c r="I35" s="43"/>
      <c r="J35" s="43"/>
    </row>
    <row r="36" spans="2:10" ht="16.5" hidden="1">
      <c r="B36" s="48" t="s">
        <v>78</v>
      </c>
      <c r="C36" s="38"/>
      <c r="D36" s="43">
        <v>0</v>
      </c>
      <c r="E36" s="43"/>
      <c r="F36" s="43">
        <v>0</v>
      </c>
      <c r="G36" s="38"/>
      <c r="H36" s="43">
        <v>0</v>
      </c>
      <c r="I36" s="43"/>
      <c r="J36" s="43">
        <v>0</v>
      </c>
    </row>
    <row r="37" spans="2:10" ht="16.5" hidden="1">
      <c r="B37" s="48"/>
      <c r="C37" s="38"/>
      <c r="D37" s="43"/>
      <c r="E37" s="43"/>
      <c r="F37" s="43"/>
      <c r="G37" s="38"/>
      <c r="H37" s="43"/>
      <c r="I37" s="43"/>
      <c r="J37" s="43"/>
    </row>
    <row r="38" spans="2:22" ht="16.5">
      <c r="B38" s="48" t="s">
        <v>184</v>
      </c>
      <c r="C38" s="38"/>
      <c r="D38" s="51">
        <f>SUM(D33:D37)</f>
        <v>-1031</v>
      </c>
      <c r="E38" s="51"/>
      <c r="F38" s="51">
        <f>SUM(F33:F37)</f>
        <v>-1827</v>
      </c>
      <c r="G38" s="38"/>
      <c r="H38" s="52">
        <f>SUM(H29:H32)</f>
        <v>-2868.9223372269967</v>
      </c>
      <c r="I38" s="51"/>
      <c r="J38" s="51">
        <f>SUM(J33:J37)</f>
        <v>-4777</v>
      </c>
      <c r="R38" s="78"/>
      <c r="S38" s="78"/>
      <c r="T38" s="78"/>
      <c r="U38" s="80"/>
      <c r="V38" s="80"/>
    </row>
    <row r="39" spans="2:17" ht="16.5">
      <c r="B39" s="48"/>
      <c r="C39" s="38"/>
      <c r="D39" s="40"/>
      <c r="E39" s="40"/>
      <c r="F39" s="40"/>
      <c r="G39" s="38"/>
      <c r="H39" s="40"/>
      <c r="I39" s="40"/>
      <c r="J39" s="40"/>
      <c r="P39" s="79"/>
      <c r="Q39" s="78"/>
    </row>
    <row r="40" spans="2:16" ht="16.5">
      <c r="B40" s="30" t="s">
        <v>206</v>
      </c>
      <c r="C40" s="38"/>
      <c r="D40" s="50">
        <f>46.194-46.194</f>
        <v>0</v>
      </c>
      <c r="E40" s="40"/>
      <c r="F40" s="40">
        <v>0</v>
      </c>
      <c r="G40" s="38"/>
      <c r="H40" s="40">
        <v>46.20796132200025</v>
      </c>
      <c r="I40" s="40"/>
      <c r="J40" s="40">
        <v>0</v>
      </c>
      <c r="M40" s="40"/>
      <c r="N40" s="50"/>
      <c r="P40" s="79"/>
    </row>
    <row r="41" spans="2:10" ht="10.5" customHeight="1">
      <c r="B41" s="48"/>
      <c r="C41" s="38"/>
      <c r="D41" s="40"/>
      <c r="E41" s="40"/>
      <c r="F41" s="40"/>
      <c r="G41" s="38"/>
      <c r="H41" s="40"/>
      <c r="I41" s="40"/>
      <c r="J41" s="40"/>
    </row>
    <row r="42" spans="2:22" ht="16.5">
      <c r="B42" s="48" t="s">
        <v>185</v>
      </c>
      <c r="C42" s="38"/>
      <c r="D42" s="40"/>
      <c r="E42" s="40"/>
      <c r="F42" s="40"/>
      <c r="G42" s="38"/>
      <c r="H42" s="40"/>
      <c r="I42" s="40"/>
      <c r="J42" s="40"/>
      <c r="N42" s="50"/>
      <c r="P42" s="78"/>
      <c r="R42" s="95"/>
      <c r="S42" s="95"/>
      <c r="T42" s="96"/>
      <c r="U42" s="95"/>
      <c r="V42" s="95"/>
    </row>
    <row r="43" spans="2:10" ht="17.25" thickBot="1">
      <c r="B43" s="48" t="s">
        <v>87</v>
      </c>
      <c r="C43" s="38"/>
      <c r="D43" s="53">
        <f>SUM(D38:D42)</f>
        <v>-1031</v>
      </c>
      <c r="E43" s="53"/>
      <c r="F43" s="53">
        <f>SUM(F38:F42)</f>
        <v>-1827</v>
      </c>
      <c r="G43" s="38"/>
      <c r="H43" s="53">
        <f>SUM(H38:H42)</f>
        <v>-2822.7143759049964</v>
      </c>
      <c r="I43" s="53"/>
      <c r="J43" s="53">
        <f>SUM(J38:J42)</f>
        <v>-4777</v>
      </c>
    </row>
    <row r="44" spans="2:20" ht="17.25" thickTop="1">
      <c r="B44" s="48"/>
      <c r="C44" s="38"/>
      <c r="D44" s="40"/>
      <c r="E44" s="40"/>
      <c r="F44" s="40"/>
      <c r="G44" s="38"/>
      <c r="H44" s="40"/>
      <c r="I44" s="40"/>
      <c r="J44" s="40"/>
      <c r="R44" s="78"/>
      <c r="S44" s="78"/>
      <c r="T44" s="81"/>
    </row>
    <row r="45" spans="2:18" ht="16.5">
      <c r="B45" s="48" t="s">
        <v>186</v>
      </c>
      <c r="C45" s="38"/>
      <c r="D45" s="43"/>
      <c r="E45" s="43"/>
      <c r="F45" s="43"/>
      <c r="G45" s="38"/>
      <c r="H45" s="43"/>
      <c r="I45" s="43"/>
      <c r="J45" s="43"/>
      <c r="R45" s="80"/>
    </row>
    <row r="46" spans="2:18" ht="16.5">
      <c r="B46" s="30" t="s">
        <v>115</v>
      </c>
      <c r="C46" s="38"/>
      <c r="D46" s="44">
        <f>-2876+1836</f>
        <v>-1040</v>
      </c>
      <c r="E46" s="43"/>
      <c r="F46" s="43">
        <f>-4810+2979</f>
        <v>-1831</v>
      </c>
      <c r="G46" s="38"/>
      <c r="H46" s="44">
        <f>H38-H47</f>
        <v>-2875.5820706269965</v>
      </c>
      <c r="I46" s="43"/>
      <c r="J46" s="43">
        <v>-4810</v>
      </c>
      <c r="R46" s="80"/>
    </row>
    <row r="47" spans="2:10" ht="16.5">
      <c r="B47" s="26" t="s">
        <v>111</v>
      </c>
      <c r="C47" s="38"/>
      <c r="D47" s="77">
        <f>7+2</f>
        <v>9</v>
      </c>
      <c r="E47" s="43"/>
      <c r="F47" s="49">
        <f>33-29</f>
        <v>4</v>
      </c>
      <c r="G47" s="38"/>
      <c r="H47" s="77">
        <v>6.6597334000000075</v>
      </c>
      <c r="I47" s="43"/>
      <c r="J47" s="49">
        <v>33</v>
      </c>
    </row>
    <row r="48" spans="2:10" ht="16.5">
      <c r="B48" s="26"/>
      <c r="C48" s="26"/>
      <c r="D48" s="55"/>
      <c r="E48" s="55"/>
      <c r="F48" s="55"/>
      <c r="G48" s="26"/>
      <c r="H48" s="55"/>
      <c r="I48" s="55"/>
      <c r="J48" s="55"/>
    </row>
    <row r="49" spans="2:10" ht="17.25" thickBot="1">
      <c r="B49" s="48" t="s">
        <v>0</v>
      </c>
      <c r="C49" s="26"/>
      <c r="D49" s="56">
        <f>SUM(D46:D48)</f>
        <v>-1031</v>
      </c>
      <c r="E49" s="53"/>
      <c r="F49" s="53">
        <f>SUM(F46:F48)</f>
        <v>-1827</v>
      </c>
      <c r="G49" s="26"/>
      <c r="H49" s="53">
        <f>SUM(H46:H48)</f>
        <v>-2868.9223372269967</v>
      </c>
      <c r="I49" s="53"/>
      <c r="J49" s="53">
        <f>SUM(J46:J48)</f>
        <v>-4777</v>
      </c>
    </row>
    <row r="50" spans="2:11" ht="17.25" thickTop="1">
      <c r="B50" s="26" t="s">
        <v>0</v>
      </c>
      <c r="C50" s="26"/>
      <c r="D50" s="26" t="s">
        <v>0</v>
      </c>
      <c r="E50" s="26"/>
      <c r="F50" s="26"/>
      <c r="G50" s="26"/>
      <c r="H50" s="26" t="s">
        <v>0</v>
      </c>
      <c r="I50" s="26"/>
      <c r="J50" s="26"/>
      <c r="K50" s="78"/>
    </row>
    <row r="51" spans="2:10" ht="16.5">
      <c r="B51" s="48" t="s">
        <v>185</v>
      </c>
      <c r="C51" s="26"/>
      <c r="D51" s="26"/>
      <c r="E51" s="26"/>
      <c r="F51" s="26" t="s">
        <v>0</v>
      </c>
      <c r="G51" s="26"/>
      <c r="H51" s="26" t="s">
        <v>0</v>
      </c>
      <c r="I51" s="26"/>
      <c r="J51" s="26"/>
    </row>
    <row r="52" spans="2:10" ht="16.5">
      <c r="B52" s="48" t="s">
        <v>54</v>
      </c>
      <c r="C52" s="26"/>
      <c r="D52" s="26"/>
      <c r="E52" s="26"/>
      <c r="F52" s="26"/>
      <c r="G52" s="26"/>
      <c r="H52" s="26"/>
      <c r="I52" s="26"/>
      <c r="J52" s="26"/>
    </row>
    <row r="53" spans="2:10" ht="16.5">
      <c r="B53" s="30" t="s">
        <v>115</v>
      </c>
      <c r="C53" s="26"/>
      <c r="D53" s="44">
        <f>-2830+1790</f>
        <v>-1040</v>
      </c>
      <c r="E53" s="26"/>
      <c r="F53" s="44">
        <f>-4810+2979</f>
        <v>-1831</v>
      </c>
      <c r="G53" s="26"/>
      <c r="H53" s="77">
        <f>H43-H54</f>
        <v>-2829.374109304996</v>
      </c>
      <c r="I53" s="26"/>
      <c r="J53" s="43">
        <v>-4810</v>
      </c>
    </row>
    <row r="54" spans="2:10" ht="16.5">
      <c r="B54" s="26" t="s">
        <v>111</v>
      </c>
      <c r="C54" s="26"/>
      <c r="D54" s="44">
        <f>7+2</f>
        <v>9</v>
      </c>
      <c r="E54" s="26"/>
      <c r="F54" s="44">
        <f>33-29</f>
        <v>4</v>
      </c>
      <c r="G54" s="26"/>
      <c r="H54" s="77">
        <f>H47</f>
        <v>6.6597334000000075</v>
      </c>
      <c r="I54" s="26"/>
      <c r="J54" s="43">
        <v>33</v>
      </c>
    </row>
    <row r="55" spans="2:10" ht="17.25" thickBot="1">
      <c r="B55" s="26"/>
      <c r="C55" s="26"/>
      <c r="D55" s="53">
        <f>SUM(D53:D54)</f>
        <v>-1031</v>
      </c>
      <c r="E55" s="57"/>
      <c r="F55" s="53">
        <f>SUM(F53:F54)</f>
        <v>-1827</v>
      </c>
      <c r="G55" s="26"/>
      <c r="H55" s="56">
        <f>SUM(H53:H54)</f>
        <v>-2822.7143759049964</v>
      </c>
      <c r="I55" s="57"/>
      <c r="J55" s="56">
        <f>SUM(J53:J54)</f>
        <v>-4777</v>
      </c>
    </row>
    <row r="56" spans="2:11" ht="17.25" thickTop="1">
      <c r="B56" s="27" t="s">
        <v>0</v>
      </c>
      <c r="C56" s="26"/>
      <c r="D56" s="43"/>
      <c r="E56" s="26"/>
      <c r="F56" s="26"/>
      <c r="G56" s="26"/>
      <c r="H56" s="26" t="s">
        <v>0</v>
      </c>
      <c r="I56" s="26"/>
      <c r="J56" s="26"/>
      <c r="K56" s="78"/>
    </row>
    <row r="57" spans="2:13" ht="16.5">
      <c r="B57" s="27" t="s">
        <v>187</v>
      </c>
      <c r="C57" s="26"/>
      <c r="D57" s="58" t="s">
        <v>0</v>
      </c>
      <c r="E57" s="26"/>
      <c r="F57" s="26"/>
      <c r="G57" s="26"/>
      <c r="H57" s="26"/>
      <c r="I57" s="26"/>
      <c r="J57" s="26"/>
      <c r="M57" s="23"/>
    </row>
    <row r="58" spans="2:10" ht="16.5">
      <c r="B58" s="27" t="s">
        <v>124</v>
      </c>
      <c r="C58" s="26"/>
      <c r="D58" s="59" t="s">
        <v>0</v>
      </c>
      <c r="E58" s="43"/>
      <c r="F58" s="26"/>
      <c r="G58" s="26"/>
      <c r="H58" s="26" t="s">
        <v>0</v>
      </c>
      <c r="I58" s="26"/>
      <c r="J58" s="26"/>
    </row>
    <row r="59" spans="2:10" ht="16.5">
      <c r="B59" s="27" t="s">
        <v>0</v>
      </c>
      <c r="C59" s="38"/>
      <c r="D59" s="38" t="s">
        <v>0</v>
      </c>
      <c r="E59" s="38"/>
      <c r="F59" s="38"/>
      <c r="G59" s="38"/>
      <c r="H59" s="38" t="s">
        <v>0</v>
      </c>
      <c r="I59" s="38"/>
      <c r="J59" s="38"/>
    </row>
    <row r="60" spans="2:13" ht="16.5">
      <c r="B60" s="27" t="s">
        <v>188</v>
      </c>
      <c r="C60" s="38"/>
      <c r="D60" s="71">
        <f>(D33+(7+2)+(0+0))/(153266.799)*100</f>
        <v>-0.6668110815050036</v>
      </c>
      <c r="E60" s="71"/>
      <c r="F60" s="71">
        <f>F53/(168391.313-2358.4)*100</f>
        <v>-1.1027933961503165</v>
      </c>
      <c r="G60" s="72"/>
      <c r="H60" s="71">
        <v>-1.88</v>
      </c>
      <c r="I60" s="71"/>
      <c r="J60" s="71">
        <v>-2.9</v>
      </c>
      <c r="M60" s="7"/>
    </row>
    <row r="61" spans="2:10" ht="16.5" hidden="1">
      <c r="B61" s="27"/>
      <c r="C61" s="38"/>
      <c r="D61" s="71"/>
      <c r="E61" s="71"/>
      <c r="F61" s="71"/>
      <c r="G61" s="72"/>
      <c r="H61" s="71"/>
      <c r="I61" s="71"/>
      <c r="J61" s="71"/>
    </row>
    <row r="62" spans="2:10" ht="16.5" hidden="1">
      <c r="B62" s="27" t="s">
        <v>55</v>
      </c>
      <c r="C62" s="38"/>
      <c r="D62" s="71"/>
      <c r="E62" s="71"/>
      <c r="F62" s="71"/>
      <c r="G62" s="72"/>
      <c r="H62" s="71"/>
      <c r="I62" s="71"/>
      <c r="J62" s="71"/>
    </row>
    <row r="63" spans="2:13" ht="16.5" hidden="1">
      <c r="B63" s="27" t="s">
        <v>70</v>
      </c>
      <c r="C63" s="38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7"/>
    </row>
    <row r="64" spans="2:10" ht="16.5">
      <c r="B64" s="26" t="s">
        <v>216</v>
      </c>
      <c r="C64" s="38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26" t="s">
        <v>215</v>
      </c>
      <c r="C65" s="38"/>
      <c r="D65" s="74">
        <f>SUM(D60:D64)</f>
        <v>-0.6668110815050036</v>
      </c>
      <c r="E65" s="75"/>
      <c r="F65" s="74">
        <f>SUM(F60:F64)</f>
        <v>-1.1027933961503165</v>
      </c>
      <c r="G65" s="72"/>
      <c r="H65" s="74">
        <f>SUM(H60:H64)</f>
        <v>-1.88</v>
      </c>
      <c r="I65" s="75"/>
      <c r="J65" s="74">
        <f>SUM(J60:J64)</f>
        <v>-2.9</v>
      </c>
      <c r="M65" s="28"/>
    </row>
    <row r="66" spans="2:10" ht="17.25" thickTop="1">
      <c r="B66" s="26" t="s">
        <v>0</v>
      </c>
      <c r="C66" s="38"/>
      <c r="D66" s="71"/>
      <c r="E66" s="71"/>
      <c r="F66" s="71"/>
      <c r="G66" s="72"/>
      <c r="H66" s="71"/>
      <c r="I66" s="71"/>
      <c r="J66" s="71"/>
    </row>
    <row r="67" spans="2:10" ht="16.5">
      <c r="B67" s="27" t="s">
        <v>189</v>
      </c>
      <c r="C67" s="26"/>
      <c r="D67" s="71">
        <v>-0.67</v>
      </c>
      <c r="E67" s="72"/>
      <c r="F67" s="73">
        <v>-1.1</v>
      </c>
      <c r="G67" s="72"/>
      <c r="H67" s="73">
        <v>-1.88</v>
      </c>
      <c r="I67" s="71"/>
      <c r="J67" s="73">
        <v>-2.9</v>
      </c>
    </row>
    <row r="68" spans="2:10" ht="16.5">
      <c r="B68" s="26" t="s">
        <v>216</v>
      </c>
      <c r="C68" s="26"/>
      <c r="D68" s="71"/>
      <c r="E68" s="72"/>
      <c r="F68" s="73"/>
      <c r="G68" s="72"/>
      <c r="H68" s="73"/>
      <c r="I68" s="71"/>
      <c r="J68" s="73"/>
    </row>
    <row r="69" spans="2:10" ht="17.25" thickBot="1">
      <c r="B69" s="26" t="s">
        <v>215</v>
      </c>
      <c r="C69" s="26"/>
      <c r="D69" s="75">
        <f>SUM(D67:D68)</f>
        <v>-0.67</v>
      </c>
      <c r="E69" s="76"/>
      <c r="F69" s="75">
        <f>SUM(F67:F68)</f>
        <v>-1.1</v>
      </c>
      <c r="G69" s="72"/>
      <c r="H69" s="75">
        <f>SUM(H67:H68)</f>
        <v>-1.88</v>
      </c>
      <c r="I69" s="76"/>
      <c r="J69" s="75">
        <f>SUM(J67:J68)</f>
        <v>-2.9</v>
      </c>
    </row>
    <row r="70" spans="2:10" ht="17.25" thickTop="1">
      <c r="B70" s="26"/>
      <c r="C70" s="26"/>
      <c r="D70" s="58"/>
      <c r="E70" s="26"/>
      <c r="F70" s="60"/>
      <c r="G70" s="26"/>
      <c r="H70" s="60"/>
      <c r="I70" s="58"/>
      <c r="J70" s="60"/>
    </row>
    <row r="71" spans="2:10" ht="16.5">
      <c r="B71" s="27"/>
      <c r="C71" s="26"/>
      <c r="D71" s="58"/>
      <c r="E71" s="58"/>
      <c r="F71" s="58"/>
      <c r="G71" s="26"/>
      <c r="H71" s="26"/>
      <c r="I71" s="26"/>
      <c r="J71" s="26"/>
    </row>
    <row r="72" spans="2:10" ht="16.5">
      <c r="B72" s="27" t="s">
        <v>88</v>
      </c>
      <c r="C72" s="26"/>
      <c r="D72" s="58"/>
      <c r="E72" s="58"/>
      <c r="F72" s="58"/>
      <c r="G72" s="26"/>
      <c r="H72" s="26"/>
      <c r="I72" s="26"/>
      <c r="J72" s="26"/>
    </row>
    <row r="73" spans="2:10" ht="16.5">
      <c r="B73" s="27" t="s">
        <v>190</v>
      </c>
      <c r="C73" s="26"/>
      <c r="D73" s="58"/>
      <c r="E73" s="58"/>
      <c r="F73" s="58"/>
      <c r="G73" s="26"/>
      <c r="H73" s="26"/>
      <c r="I73" s="26"/>
      <c r="J73" s="26"/>
    </row>
    <row r="78" ht="16.5">
      <c r="B78" s="26"/>
    </row>
    <row r="79" ht="16.5">
      <c r="B79" s="26"/>
    </row>
    <row r="86" ht="16.5">
      <c r="B86" s="26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95" zoomScaleNormal="95" zoomScalePageLayoutView="0" workbookViewId="0" topLeftCell="A1">
      <selection activeCell="A1" sqref="A1:G84"/>
    </sheetView>
  </sheetViews>
  <sheetFormatPr defaultColWidth="9.140625" defaultRowHeight="12.75"/>
  <cols>
    <col min="1" max="1" width="69.421875" style="0" customWidth="1"/>
    <col min="2" max="2" width="1.7109375" style="0" customWidth="1"/>
    <col min="3" max="3" width="16.28125" style="0" customWidth="1"/>
    <col min="4" max="4" width="2.57421875" style="0" customWidth="1"/>
    <col min="5" max="5" width="18.28125" style="0" customWidth="1"/>
    <col min="6" max="6" width="2.57421875" style="0" hidden="1" customWidth="1"/>
    <col min="7" max="7" width="16.7109375" style="0" hidden="1" customWidth="1"/>
    <col min="9" max="9" width="12.8515625" style="0" hidden="1" customWidth="1"/>
    <col min="10" max="10" width="0" style="0" hidden="1" customWidth="1"/>
    <col min="11" max="11" width="10.421875" style="0" hidden="1" customWidth="1"/>
    <col min="12" max="12" width="0" style="0" hidden="1" customWidth="1"/>
    <col min="13" max="13" width="11.140625" style="0" hidden="1" customWidth="1"/>
    <col min="14" max="14" width="11.421875" style="0" customWidth="1"/>
    <col min="15" max="15" width="31.00390625" style="0" customWidth="1"/>
  </cols>
  <sheetData>
    <row r="1" spans="1:7" ht="15.75">
      <c r="A1" s="97" t="s">
        <v>2</v>
      </c>
      <c r="B1" s="97"/>
      <c r="C1" s="97"/>
      <c r="D1" s="97"/>
      <c r="E1" s="97"/>
      <c r="F1" s="97"/>
      <c r="G1" s="97"/>
    </row>
    <row r="2" spans="1:7" ht="15.75">
      <c r="A2" s="97" t="s">
        <v>3</v>
      </c>
      <c r="B2" s="97"/>
      <c r="C2" s="97"/>
      <c r="D2" s="97"/>
      <c r="E2" s="97"/>
      <c r="F2" s="97"/>
      <c r="G2" s="97"/>
    </row>
    <row r="3" spans="1:7" ht="15.75">
      <c r="A3" s="19" t="s">
        <v>0</v>
      </c>
      <c r="B3" s="10"/>
      <c r="C3" s="10"/>
      <c r="D3" s="10"/>
      <c r="E3" s="10"/>
      <c r="F3" s="10"/>
      <c r="G3" s="10" t="s">
        <v>0</v>
      </c>
    </row>
    <row r="4" spans="1:7" ht="15.75">
      <c r="A4" s="97" t="s">
        <v>208</v>
      </c>
      <c r="B4" s="97"/>
      <c r="C4" s="97"/>
      <c r="D4" s="97"/>
      <c r="E4" s="97"/>
      <c r="F4" s="97"/>
      <c r="G4" s="97"/>
    </row>
    <row r="5" spans="1:7" ht="15.75">
      <c r="A5" s="97" t="s">
        <v>85</v>
      </c>
      <c r="B5" s="97"/>
      <c r="C5" s="97"/>
      <c r="D5" s="97"/>
      <c r="E5" s="97"/>
      <c r="F5" s="97"/>
      <c r="G5" s="97"/>
    </row>
    <row r="6" spans="1:7" ht="15.75">
      <c r="A6" s="14"/>
      <c r="B6" s="1"/>
      <c r="C6" s="1"/>
      <c r="D6" s="1"/>
      <c r="E6" s="1"/>
      <c r="F6" s="1"/>
      <c r="G6" s="1"/>
    </row>
    <row r="7" spans="1:7" ht="15.75">
      <c r="A7" s="14"/>
      <c r="B7" s="1"/>
      <c r="C7" s="5" t="s">
        <v>13</v>
      </c>
      <c r="D7" s="1"/>
      <c r="E7" s="5" t="s">
        <v>15</v>
      </c>
      <c r="F7" s="1"/>
      <c r="G7" s="5" t="s">
        <v>15</v>
      </c>
    </row>
    <row r="8" spans="1:7" ht="15.75">
      <c r="A8" s="14"/>
      <c r="B8" s="1"/>
      <c r="C8" s="5" t="s">
        <v>14</v>
      </c>
      <c r="D8" s="1"/>
      <c r="E8" s="5" t="s">
        <v>21</v>
      </c>
      <c r="F8" s="1"/>
      <c r="G8" s="5" t="s">
        <v>21</v>
      </c>
    </row>
    <row r="9" spans="1:7" ht="15.75">
      <c r="A9" s="14"/>
      <c r="B9" s="1"/>
      <c r="C9" s="5" t="s">
        <v>7</v>
      </c>
      <c r="D9" s="1"/>
      <c r="E9" s="5" t="s">
        <v>16</v>
      </c>
      <c r="F9" s="1"/>
      <c r="G9" s="5" t="s">
        <v>16</v>
      </c>
    </row>
    <row r="10" spans="1:7" ht="15.75">
      <c r="A10" s="14"/>
      <c r="B10" s="1"/>
      <c r="C10" s="5" t="s">
        <v>9</v>
      </c>
      <c r="D10" s="1"/>
      <c r="E10" s="5" t="s">
        <v>17</v>
      </c>
      <c r="F10" s="1"/>
      <c r="G10" s="5" t="s">
        <v>17</v>
      </c>
    </row>
    <row r="11" spans="1:7" ht="15.75">
      <c r="A11" s="14"/>
      <c r="B11" s="1"/>
      <c r="C11" s="31" t="s">
        <v>209</v>
      </c>
      <c r="D11" s="1"/>
      <c r="E11" s="31" t="s">
        <v>50</v>
      </c>
      <c r="F11" s="1"/>
      <c r="G11" s="31" t="s">
        <v>50</v>
      </c>
    </row>
    <row r="12" spans="1:7" ht="15.75">
      <c r="A12" s="14"/>
      <c r="B12" s="1"/>
      <c r="C12" s="3">
        <v>2020</v>
      </c>
      <c r="D12" s="1"/>
      <c r="E12" s="3">
        <v>2019</v>
      </c>
      <c r="F12" s="1"/>
      <c r="G12" s="3">
        <v>2017</v>
      </c>
    </row>
    <row r="13" spans="1:7" ht="15.75">
      <c r="A13" s="14"/>
      <c r="B13" s="1"/>
      <c r="C13" s="3" t="s">
        <v>1</v>
      </c>
      <c r="D13" s="1"/>
      <c r="E13" s="3" t="s">
        <v>1</v>
      </c>
      <c r="F13" s="1"/>
      <c r="G13" s="3" t="s">
        <v>1</v>
      </c>
    </row>
    <row r="14" spans="1:7" ht="15.75">
      <c r="A14" s="14" t="s">
        <v>63</v>
      </c>
      <c r="B14" s="1"/>
      <c r="C14" s="1"/>
      <c r="D14" s="1"/>
      <c r="E14" s="3"/>
      <c r="F14" s="1"/>
      <c r="G14" s="3" t="s">
        <v>152</v>
      </c>
    </row>
    <row r="15" spans="1:7" ht="7.5" customHeight="1">
      <c r="A15" s="14"/>
      <c r="B15" s="1"/>
      <c r="C15" s="1" t="s">
        <v>0</v>
      </c>
      <c r="D15" s="1"/>
      <c r="E15" s="1"/>
      <c r="F15" s="1"/>
      <c r="G15" s="1"/>
    </row>
    <row r="16" spans="1:7" ht="15.75">
      <c r="A16" s="4" t="s">
        <v>61</v>
      </c>
      <c r="B16" s="1"/>
      <c r="C16" s="1"/>
      <c r="D16" s="1"/>
      <c r="E16" s="1"/>
      <c r="F16" s="1"/>
      <c r="G16" s="1"/>
    </row>
    <row r="17" spans="1:7" ht="16.5">
      <c r="A17" s="14" t="s">
        <v>29</v>
      </c>
      <c r="B17" s="1"/>
      <c r="C17" s="70">
        <v>4405.78189425</v>
      </c>
      <c r="D17" s="44"/>
      <c r="E17" s="8">
        <v>3848.098</v>
      </c>
      <c r="F17" s="8"/>
      <c r="G17" s="8">
        <v>5419.071</v>
      </c>
    </row>
    <row r="18" spans="1:7" ht="16.5">
      <c r="A18" s="2" t="s">
        <v>191</v>
      </c>
      <c r="B18" s="1"/>
      <c r="C18" s="70">
        <v>158.0577075</v>
      </c>
      <c r="D18" s="44"/>
      <c r="E18" s="8">
        <f>159.702</f>
        <v>159.702</v>
      </c>
      <c r="F18" s="8"/>
      <c r="G18" s="8"/>
    </row>
    <row r="19" spans="1:7" ht="16.5">
      <c r="A19" s="14" t="s">
        <v>67</v>
      </c>
      <c r="B19" s="1"/>
      <c r="C19" s="70">
        <v>4559.53424825</v>
      </c>
      <c r="D19" s="44"/>
      <c r="E19" s="8">
        <v>4673.638</v>
      </c>
      <c r="F19" s="8"/>
      <c r="G19" s="8">
        <v>4741.088</v>
      </c>
    </row>
    <row r="20" spans="1:7" ht="16.5">
      <c r="A20" s="14" t="s">
        <v>48</v>
      </c>
      <c r="B20" s="1"/>
      <c r="C20" s="70">
        <v>30.84352999999999</v>
      </c>
      <c r="D20" s="44"/>
      <c r="E20" s="8">
        <v>31.383</v>
      </c>
      <c r="F20" s="8"/>
      <c r="G20" s="8">
        <v>11948.162</v>
      </c>
    </row>
    <row r="21" spans="1:7" ht="16.5">
      <c r="A21" s="2" t="s">
        <v>164</v>
      </c>
      <c r="B21" s="1"/>
      <c r="C21" s="70">
        <v>49466.27038999999</v>
      </c>
      <c r="D21" s="44"/>
      <c r="E21" s="8">
        <v>48918.613</v>
      </c>
      <c r="F21" s="8"/>
      <c r="G21" s="8">
        <v>48453.805</v>
      </c>
    </row>
    <row r="22" spans="1:7" ht="16.5">
      <c r="A22" s="14" t="s">
        <v>19</v>
      </c>
      <c r="B22" s="1"/>
      <c r="C22" s="70">
        <v>2970</v>
      </c>
      <c r="D22" s="44"/>
      <c r="E22" s="8">
        <v>2970</v>
      </c>
      <c r="F22" s="8"/>
      <c r="G22" s="8">
        <v>2970</v>
      </c>
    </row>
    <row r="23" spans="1:7" ht="7.5" customHeight="1">
      <c r="A23" s="14"/>
      <c r="B23" s="1"/>
      <c r="C23" s="8"/>
      <c r="D23" s="44"/>
      <c r="E23" s="8"/>
      <c r="F23" s="8"/>
      <c r="G23" s="8"/>
    </row>
    <row r="24" spans="1:7" ht="16.5">
      <c r="A24" s="14"/>
      <c r="B24" s="1"/>
      <c r="C24" s="21">
        <f>SUM(C17:C23)+0.5</f>
        <v>61590.98776999999</v>
      </c>
      <c r="D24" s="44"/>
      <c r="E24" s="21">
        <f>SUM(E17:E23)+0.5</f>
        <v>60601.933999999994</v>
      </c>
      <c r="F24" s="8"/>
      <c r="G24" s="21">
        <f>SUM(G17:G23)</f>
        <v>73532.126</v>
      </c>
    </row>
    <row r="25" spans="1:7" ht="16.5">
      <c r="A25" s="4" t="s">
        <v>22</v>
      </c>
      <c r="B25" s="1"/>
      <c r="C25" s="24" t="s">
        <v>0</v>
      </c>
      <c r="D25" s="44"/>
      <c r="E25" s="8"/>
      <c r="F25" s="8"/>
      <c r="G25" s="8"/>
    </row>
    <row r="26" spans="1:7" ht="16.5" hidden="1">
      <c r="A26" s="2" t="s">
        <v>165</v>
      </c>
      <c r="B26" s="1"/>
      <c r="C26" s="70">
        <v>0</v>
      </c>
      <c r="D26" s="44"/>
      <c r="E26" s="17">
        <v>0</v>
      </c>
      <c r="F26" s="8"/>
      <c r="G26" s="17">
        <v>0</v>
      </c>
    </row>
    <row r="27" spans="1:7" ht="16.5">
      <c r="A27" s="2" t="s">
        <v>165</v>
      </c>
      <c r="B27" s="1"/>
      <c r="C27" s="17">
        <v>45302.19155000001</v>
      </c>
      <c r="D27" s="44"/>
      <c r="E27" s="17">
        <v>34777.304</v>
      </c>
      <c r="F27" s="8"/>
      <c r="G27" s="17">
        <v>13320.217</v>
      </c>
    </row>
    <row r="28" spans="1:7" ht="16.5">
      <c r="A28" s="2" t="s">
        <v>203</v>
      </c>
      <c r="B28" s="1"/>
      <c r="C28" s="92">
        <v>1095.99773</v>
      </c>
      <c r="D28" s="44"/>
      <c r="E28" s="17">
        <v>0</v>
      </c>
      <c r="F28" s="8"/>
      <c r="G28" s="17">
        <v>0</v>
      </c>
    </row>
    <row r="29" spans="1:7" ht="16.5">
      <c r="A29" s="14" t="s">
        <v>48</v>
      </c>
      <c r="B29" s="1"/>
      <c r="C29" s="70">
        <v>51145.118160000005</v>
      </c>
      <c r="D29" s="44"/>
      <c r="E29" s="17">
        <v>62860.379</v>
      </c>
      <c r="F29" s="8"/>
      <c r="G29" s="17">
        <v>90215.633</v>
      </c>
    </row>
    <row r="30" spans="1:7" ht="16.5">
      <c r="A30" s="2" t="s">
        <v>129</v>
      </c>
      <c r="B30" s="1"/>
      <c r="C30" s="17">
        <v>6676.94629</v>
      </c>
      <c r="D30" s="44"/>
      <c r="E30" s="17">
        <f>5405.558-0.5</f>
        <v>5405.058</v>
      </c>
      <c r="F30" s="8"/>
      <c r="G30" s="17">
        <v>5045.467</v>
      </c>
    </row>
    <row r="31" spans="1:7" ht="16.5">
      <c r="A31" s="14" t="s">
        <v>102</v>
      </c>
      <c r="B31" s="1"/>
      <c r="C31" s="70">
        <v>63.55349999999999</v>
      </c>
      <c r="D31" s="44"/>
      <c r="E31" s="17">
        <v>134.59</v>
      </c>
      <c r="F31" s="8"/>
      <c r="G31" s="17">
        <f>98.77</f>
        <v>98.77</v>
      </c>
    </row>
    <row r="32" spans="1:7" ht="16.5">
      <c r="A32" s="14" t="s">
        <v>60</v>
      </c>
      <c r="B32" s="1"/>
      <c r="C32" s="70">
        <v>6.2268699999999955</v>
      </c>
      <c r="D32" s="44"/>
      <c r="E32" s="17">
        <v>1.897</v>
      </c>
      <c r="F32" s="8"/>
      <c r="G32" s="17">
        <v>513.111</v>
      </c>
    </row>
    <row r="33" spans="1:7" ht="16.5">
      <c r="A33" s="2" t="s">
        <v>121</v>
      </c>
      <c r="B33" s="1"/>
      <c r="C33" s="17">
        <v>7422.3365312259975</v>
      </c>
      <c r="D33" s="44"/>
      <c r="E33" s="17">
        <v>9193.269</v>
      </c>
      <c r="F33" s="8"/>
      <c r="G33" s="17">
        <v>3611.415</v>
      </c>
    </row>
    <row r="34" spans="1:7" ht="16.5">
      <c r="A34" s="14"/>
      <c r="B34" s="1"/>
      <c r="C34" s="21">
        <f>SUM(C26:C33)</f>
        <v>111712.37063122602</v>
      </c>
      <c r="D34" s="44"/>
      <c r="E34" s="21">
        <f>SUM(E26:E33)</f>
        <v>112372.49699999999</v>
      </c>
      <c r="F34" s="8"/>
      <c r="G34" s="21">
        <f>SUM(G26:G33)</f>
        <v>112804.61300000001</v>
      </c>
    </row>
    <row r="35" spans="1:7" ht="10.5" customHeight="1" hidden="1">
      <c r="A35" s="14"/>
      <c r="B35" s="1"/>
      <c r="C35" s="17"/>
      <c r="D35" s="44"/>
      <c r="E35" s="17"/>
      <c r="F35" s="8"/>
      <c r="G35" s="17"/>
    </row>
    <row r="36" spans="1:7" ht="16.5" hidden="1">
      <c r="A36" s="14" t="s">
        <v>81</v>
      </c>
      <c r="B36" s="1"/>
      <c r="C36" s="17">
        <v>0</v>
      </c>
      <c r="D36" s="44"/>
      <c r="E36" s="17">
        <v>0</v>
      </c>
      <c r="F36" s="8"/>
      <c r="G36" s="17">
        <v>0</v>
      </c>
    </row>
    <row r="37" spans="1:7" ht="9" customHeight="1">
      <c r="A37" s="14"/>
      <c r="B37" s="1"/>
      <c r="C37" s="8" t="s">
        <v>0</v>
      </c>
      <c r="D37" s="44"/>
      <c r="E37" s="8" t="s">
        <v>0</v>
      </c>
      <c r="F37" s="8"/>
      <c r="G37" s="8" t="s">
        <v>0</v>
      </c>
    </row>
    <row r="38" spans="1:7" ht="17.25" thickBot="1">
      <c r="A38" s="14" t="s">
        <v>56</v>
      </c>
      <c r="B38" s="1"/>
      <c r="C38" s="91">
        <f>+C34+C24+C36</f>
        <v>173303.358401226</v>
      </c>
      <c r="D38" s="44"/>
      <c r="E38" s="91">
        <f>+E34+E24+E36</f>
        <v>172974.43099999998</v>
      </c>
      <c r="F38" s="8"/>
      <c r="G38" s="91">
        <f>+G34+G24+G36</f>
        <v>186336.739</v>
      </c>
    </row>
    <row r="39" spans="1:7" ht="16.5" thickTop="1">
      <c r="A39" s="14"/>
      <c r="B39" s="1"/>
      <c r="C39" s="8"/>
      <c r="D39" s="8"/>
      <c r="E39" s="8"/>
      <c r="F39" s="8"/>
      <c r="G39" s="8"/>
    </row>
    <row r="40" spans="1:7" ht="15.75">
      <c r="A40" s="14" t="s">
        <v>62</v>
      </c>
      <c r="B40" s="1"/>
      <c r="C40" s="8"/>
      <c r="D40" s="8"/>
      <c r="E40" s="8"/>
      <c r="F40" s="8"/>
      <c r="G40" s="8"/>
    </row>
    <row r="41" spans="1:7" ht="9.75" customHeight="1">
      <c r="A41" s="14"/>
      <c r="B41" s="1"/>
      <c r="C41" s="8"/>
      <c r="D41" s="8"/>
      <c r="E41" s="8"/>
      <c r="F41" s="8"/>
      <c r="G41" s="8"/>
    </row>
    <row r="42" spans="1:7" ht="15.75">
      <c r="A42" s="4" t="s">
        <v>182</v>
      </c>
      <c r="B42" s="1"/>
      <c r="C42" s="8"/>
      <c r="D42" s="8"/>
      <c r="E42" s="8"/>
      <c r="F42" s="8"/>
      <c r="G42" s="8"/>
    </row>
    <row r="43" spans="1:7" ht="16.5">
      <c r="A43" s="14" t="s">
        <v>4</v>
      </c>
      <c r="B43" s="1"/>
      <c r="C43" s="70">
        <v>169041.04755000002</v>
      </c>
      <c r="D43" s="44"/>
      <c r="E43" s="8">
        <f>169041.548-0.5</f>
        <v>169041.048</v>
      </c>
      <c r="F43" s="8"/>
      <c r="G43" s="8">
        <v>169041.548</v>
      </c>
    </row>
    <row r="44" spans="1:7" ht="16.5">
      <c r="A44" s="2" t="s">
        <v>180</v>
      </c>
      <c r="B44" s="1"/>
      <c r="C44" s="87">
        <v>-5122.542449999998</v>
      </c>
      <c r="D44" s="44"/>
      <c r="E44" s="8">
        <v>-3983.773</v>
      </c>
      <c r="F44" s="8"/>
      <c r="G44" s="8">
        <v>0</v>
      </c>
    </row>
    <row r="45" spans="1:7" ht="16.5">
      <c r="A45" s="2" t="s">
        <v>192</v>
      </c>
      <c r="B45" s="1"/>
      <c r="C45" s="87">
        <v>46.193841322000246</v>
      </c>
      <c r="D45" s="44"/>
      <c r="E45" s="8">
        <f>14/1000</f>
        <v>0.014</v>
      </c>
      <c r="F45" s="8"/>
      <c r="G45" s="8">
        <v>0</v>
      </c>
    </row>
    <row r="46" spans="1:7" ht="16.5" hidden="1">
      <c r="A46" s="14" t="s">
        <v>82</v>
      </c>
      <c r="B46" s="1"/>
      <c r="C46" s="8"/>
      <c r="D46" s="44"/>
      <c r="E46" s="8"/>
      <c r="F46" s="8"/>
      <c r="G46" s="8"/>
    </row>
    <row r="47" spans="1:7" ht="16.5" hidden="1">
      <c r="A47" s="14" t="s">
        <v>83</v>
      </c>
      <c r="B47" s="1"/>
      <c r="C47" s="8">
        <v>0</v>
      </c>
      <c r="D47" s="44"/>
      <c r="E47" s="8">
        <v>0</v>
      </c>
      <c r="F47" s="8"/>
      <c r="G47" s="8">
        <v>0</v>
      </c>
    </row>
    <row r="48" spans="1:7" ht="16.5">
      <c r="A48" s="2" t="s">
        <v>201</v>
      </c>
      <c r="B48" s="1"/>
      <c r="C48" s="93">
        <v>-6402.4627905932875</v>
      </c>
      <c r="D48" s="44"/>
      <c r="E48" s="8">
        <v>-3526.944</v>
      </c>
      <c r="F48" s="8"/>
      <c r="G48" s="8">
        <v>2835.222</v>
      </c>
    </row>
    <row r="49" spans="1:7" ht="16.5" hidden="1">
      <c r="A49" s="14" t="s">
        <v>74</v>
      </c>
      <c r="B49" s="1"/>
      <c r="C49" s="8"/>
      <c r="D49" s="44"/>
      <c r="E49" s="8"/>
      <c r="F49" s="8"/>
      <c r="G49" s="8"/>
    </row>
    <row r="50" spans="1:7" ht="16.5" hidden="1">
      <c r="A50" s="14" t="s">
        <v>71</v>
      </c>
      <c r="B50" s="1"/>
      <c r="C50" s="8">
        <v>0</v>
      </c>
      <c r="D50" s="44"/>
      <c r="E50" s="8">
        <v>0</v>
      </c>
      <c r="F50" s="8"/>
      <c r="G50" s="8">
        <v>0</v>
      </c>
    </row>
    <row r="51" spans="1:7" ht="6" customHeight="1">
      <c r="A51" s="14"/>
      <c r="B51" s="1"/>
      <c r="C51" s="9"/>
      <c r="D51" s="44"/>
      <c r="E51" s="9"/>
      <c r="F51" s="8"/>
      <c r="G51" s="9"/>
    </row>
    <row r="52" spans="1:7" ht="16.5">
      <c r="A52" s="14" t="s">
        <v>0</v>
      </c>
      <c r="B52" s="1"/>
      <c r="C52" s="8">
        <f>SUM(C43:C51)</f>
        <v>157562.2361507287</v>
      </c>
      <c r="D52" s="44"/>
      <c r="E52" s="70">
        <f>SUM(E43:E51)</f>
        <v>161530.34500000003</v>
      </c>
      <c r="F52" s="8"/>
      <c r="G52" s="70">
        <f>SUM(G43:G51)+0.5</f>
        <v>171877.27000000002</v>
      </c>
    </row>
    <row r="53" spans="1:7" ht="16.5">
      <c r="A53" s="14" t="s">
        <v>110</v>
      </c>
      <c r="B53" s="1"/>
      <c r="C53" s="70">
        <v>680.6394176000002</v>
      </c>
      <c r="D53" s="44"/>
      <c r="E53" s="8">
        <f>673.48+0.5</f>
        <v>673.98</v>
      </c>
      <c r="F53" s="8"/>
      <c r="G53" s="8">
        <v>1876.941</v>
      </c>
    </row>
    <row r="54" spans="1:7" ht="9.75" customHeight="1">
      <c r="A54" s="14"/>
      <c r="B54" s="1"/>
      <c r="C54" s="9"/>
      <c r="D54" s="44"/>
      <c r="E54" s="9"/>
      <c r="F54" s="8"/>
      <c r="G54" s="9"/>
    </row>
    <row r="55" spans="1:7" ht="16.5">
      <c r="A55" s="14" t="s">
        <v>53</v>
      </c>
      <c r="B55" s="1"/>
      <c r="C55" s="21">
        <f>SUM(C52:C54)</f>
        <v>158242.87556832872</v>
      </c>
      <c r="D55" s="44"/>
      <c r="E55" s="21">
        <f>SUM(E52:E54)-0.5</f>
        <v>162203.82500000004</v>
      </c>
      <c r="F55" s="8"/>
      <c r="G55" s="21">
        <f>SUM(G52:G54)-0.5</f>
        <v>173753.711</v>
      </c>
    </row>
    <row r="56" spans="1:7" ht="12" customHeight="1">
      <c r="A56" s="14"/>
      <c r="B56" s="1"/>
      <c r="C56" s="8"/>
      <c r="D56" s="44"/>
      <c r="E56" s="8"/>
      <c r="F56" s="8"/>
      <c r="G56" s="8"/>
    </row>
    <row r="57" spans="1:7" ht="16.5">
      <c r="A57" s="4" t="s">
        <v>57</v>
      </c>
      <c r="B57" s="1"/>
      <c r="C57" s="8"/>
      <c r="D57" s="44"/>
      <c r="E57" s="8"/>
      <c r="F57" s="8"/>
      <c r="G57" s="8"/>
    </row>
    <row r="58" spans="1:7" ht="16.5" hidden="1">
      <c r="A58" s="14" t="s">
        <v>49</v>
      </c>
      <c r="B58" s="1"/>
      <c r="C58" s="8">
        <f>'[1]Conso'!$Z107/1000</f>
        <v>0</v>
      </c>
      <c r="D58" s="44"/>
      <c r="E58" s="8">
        <v>0</v>
      </c>
      <c r="F58" s="8"/>
      <c r="G58" s="8">
        <v>0</v>
      </c>
    </row>
    <row r="59" spans="1:7" ht="16.5" hidden="1">
      <c r="A59" s="2" t="s">
        <v>166</v>
      </c>
      <c r="B59" s="1"/>
      <c r="C59" s="70">
        <f>SUM('[1]Conso'!Z105:Z106)/1000</f>
        <v>0</v>
      </c>
      <c r="D59" s="44"/>
      <c r="E59" s="8">
        <v>0</v>
      </c>
      <c r="F59" s="8"/>
      <c r="G59" s="8">
        <v>230.573</v>
      </c>
    </row>
    <row r="60" spans="1:7" ht="16.5">
      <c r="A60" s="14" t="s">
        <v>20</v>
      </c>
      <c r="B60" s="1"/>
      <c r="C60" s="70">
        <v>36.309</v>
      </c>
      <c r="D60" s="44"/>
      <c r="E60" s="8">
        <v>36.309</v>
      </c>
      <c r="F60" s="8"/>
      <c r="G60" s="8">
        <v>44.917</v>
      </c>
    </row>
    <row r="61" spans="1:7" ht="16.5">
      <c r="A61" s="14"/>
      <c r="B61" s="1"/>
      <c r="C61" s="21">
        <f>SUM(C58:C60)</f>
        <v>36.309</v>
      </c>
      <c r="D61" s="44"/>
      <c r="E61" s="21">
        <f>SUM(E58:E60)</f>
        <v>36.309</v>
      </c>
      <c r="F61" s="8"/>
      <c r="G61" s="21">
        <f>SUM(G58:G60)</f>
        <v>275.49</v>
      </c>
    </row>
    <row r="62" spans="1:7" ht="7.5" customHeight="1">
      <c r="A62" s="14"/>
      <c r="B62" s="1"/>
      <c r="C62" s="8"/>
      <c r="D62" s="44"/>
      <c r="E62" s="8"/>
      <c r="F62" s="8"/>
      <c r="G62" s="8"/>
    </row>
    <row r="63" spans="1:7" ht="16.5">
      <c r="A63" s="4" t="s">
        <v>18</v>
      </c>
      <c r="B63" s="1"/>
      <c r="C63" s="8" t="s">
        <v>0</v>
      </c>
      <c r="D63" s="44"/>
      <c r="E63" s="8"/>
      <c r="F63" s="8"/>
      <c r="G63" s="8"/>
    </row>
    <row r="64" spans="1:7" ht="16.5">
      <c r="A64" s="14" t="s">
        <v>103</v>
      </c>
      <c r="B64" s="1"/>
      <c r="C64" s="17">
        <v>3997.270449999999</v>
      </c>
      <c r="D64" s="44"/>
      <c r="E64" s="17">
        <v>5512.975</v>
      </c>
      <c r="F64" s="8"/>
      <c r="G64" s="17">
        <v>4364.635</v>
      </c>
    </row>
    <row r="65" spans="1:7" ht="16.5">
      <c r="A65" s="2" t="s">
        <v>163</v>
      </c>
      <c r="B65" s="1"/>
      <c r="C65" s="17">
        <v>0</v>
      </c>
      <c r="D65" s="44"/>
      <c r="E65" s="17">
        <v>172.125</v>
      </c>
      <c r="F65" s="8"/>
      <c r="G65" s="17">
        <v>0</v>
      </c>
    </row>
    <row r="66" spans="1:7" ht="16.5">
      <c r="A66" s="14" t="s">
        <v>64</v>
      </c>
      <c r="B66" s="1"/>
      <c r="C66" s="70">
        <v>10972.90602</v>
      </c>
      <c r="D66" s="44"/>
      <c r="E66" s="17">
        <v>4978.147</v>
      </c>
      <c r="F66" s="8"/>
      <c r="G66" s="17">
        <v>7712.074</v>
      </c>
    </row>
    <row r="67" spans="1:7" ht="16.5" hidden="1">
      <c r="A67" s="2" t="s">
        <v>166</v>
      </c>
      <c r="B67" s="1"/>
      <c r="C67" s="70">
        <v>0</v>
      </c>
      <c r="D67" s="44"/>
      <c r="E67" s="17">
        <v>0</v>
      </c>
      <c r="F67" s="8"/>
      <c r="G67" s="17">
        <v>158.614</v>
      </c>
    </row>
    <row r="68" spans="1:7" ht="16.5">
      <c r="A68" s="14" t="s">
        <v>65</v>
      </c>
      <c r="B68" s="1"/>
      <c r="C68" s="70">
        <v>53.99724694500001</v>
      </c>
      <c r="D68" s="44"/>
      <c r="E68" s="17">
        <v>70.55</v>
      </c>
      <c r="F68" s="8"/>
      <c r="G68" s="17">
        <v>72.215</v>
      </c>
    </row>
    <row r="69" spans="1:7" ht="16.5">
      <c r="A69" s="14"/>
      <c r="B69" s="1"/>
      <c r="C69" s="21">
        <f>SUM(C64:C68)</f>
        <v>15024.173716944999</v>
      </c>
      <c r="D69" s="44"/>
      <c r="E69" s="21">
        <f>SUM(E64:E68)</f>
        <v>10733.796999999999</v>
      </c>
      <c r="F69" s="8"/>
      <c r="G69" s="21">
        <f>SUM(G64:G68)</f>
        <v>12307.537999999999</v>
      </c>
    </row>
    <row r="70" spans="1:7" ht="16.5" customHeight="1" hidden="1">
      <c r="A70" s="14"/>
      <c r="B70" s="1"/>
      <c r="C70" s="15"/>
      <c r="D70" s="50"/>
      <c r="E70" s="15"/>
      <c r="F70" s="17"/>
      <c r="G70" s="15"/>
    </row>
    <row r="71" spans="1:7" ht="16.5" customHeight="1" hidden="1">
      <c r="A71" s="14" t="s">
        <v>73</v>
      </c>
      <c r="B71" s="1"/>
      <c r="C71" s="17"/>
      <c r="D71" s="50"/>
      <c r="E71" s="17"/>
      <c r="F71" s="17"/>
      <c r="G71" s="17"/>
    </row>
    <row r="72" spans="1:7" ht="16.5" customHeight="1" hidden="1">
      <c r="A72" s="14" t="s">
        <v>72</v>
      </c>
      <c r="B72" s="1"/>
      <c r="C72" s="17">
        <v>0</v>
      </c>
      <c r="D72" s="50"/>
      <c r="E72" s="17">
        <v>0</v>
      </c>
      <c r="F72" s="17"/>
      <c r="G72" s="17">
        <v>0</v>
      </c>
    </row>
    <row r="73" spans="1:7" ht="9" customHeight="1">
      <c r="A73" s="14"/>
      <c r="B73" s="1"/>
      <c r="C73" s="17"/>
      <c r="D73" s="44"/>
      <c r="E73" s="17"/>
      <c r="F73" s="8"/>
      <c r="G73" s="17"/>
    </row>
    <row r="74" spans="1:7" ht="17.25" thickBot="1">
      <c r="A74" s="14" t="s">
        <v>58</v>
      </c>
      <c r="B74" s="1"/>
      <c r="C74" s="16">
        <f>C69+C61+C72</f>
        <v>15060.482716944998</v>
      </c>
      <c r="D74" s="44"/>
      <c r="E74" s="16">
        <f>E69+E61+E72-0.5</f>
        <v>10769.605999999998</v>
      </c>
      <c r="F74" s="8"/>
      <c r="G74" s="16">
        <f>G69+G61+G72</f>
        <v>12583.027999999998</v>
      </c>
    </row>
    <row r="75" spans="1:7" ht="10.5" customHeight="1" thickTop="1">
      <c r="A75" s="14"/>
      <c r="B75" s="1"/>
      <c r="C75" s="8"/>
      <c r="D75" s="44"/>
      <c r="E75" s="8"/>
      <c r="F75" s="8"/>
      <c r="G75" s="8"/>
    </row>
    <row r="76" spans="1:7" ht="17.25" thickBot="1">
      <c r="A76" s="14" t="s">
        <v>59</v>
      </c>
      <c r="B76" s="1"/>
      <c r="C76" s="91">
        <f>C69+C61+C55+C72</f>
        <v>173303.35828527372</v>
      </c>
      <c r="D76" s="44"/>
      <c r="E76" s="91">
        <f>E69+E61+E55+E72</f>
        <v>172973.93100000004</v>
      </c>
      <c r="F76" s="8"/>
      <c r="G76" s="91">
        <f>G69+G61+G55+G72+0.5</f>
        <v>186337.239</v>
      </c>
    </row>
    <row r="77" spans="1:7" ht="12.75" customHeight="1" thickTop="1">
      <c r="A77" s="14"/>
      <c r="B77" s="1"/>
      <c r="C77" s="44" t="s">
        <v>0</v>
      </c>
      <c r="D77" s="44"/>
      <c r="E77" s="8"/>
      <c r="F77" s="8"/>
      <c r="G77" s="8"/>
    </row>
    <row r="78" spans="1:7" ht="16.5">
      <c r="A78" s="2" t="s">
        <v>66</v>
      </c>
      <c r="B78" s="1"/>
      <c r="C78" s="40" t="s">
        <v>0</v>
      </c>
      <c r="D78" s="26"/>
      <c r="E78" s="6"/>
      <c r="F78" s="1"/>
      <c r="G78" s="6"/>
    </row>
    <row r="79" spans="1:7" ht="16.5">
      <c r="A79" s="2" t="s">
        <v>112</v>
      </c>
      <c r="B79" s="7"/>
      <c r="C79" s="58">
        <f>(C52)/(168391.313-11822.7-3543)</f>
        <v>1.0296461687804428</v>
      </c>
      <c r="D79" s="26"/>
      <c r="E79" s="7">
        <f>(E52)/156568.613</f>
        <v>1.0316904640395583</v>
      </c>
      <c r="F79" s="1"/>
      <c r="G79" s="7">
        <f>(G55)/168391.313</f>
        <v>1.031844861260747</v>
      </c>
    </row>
    <row r="80" spans="1:7" ht="15.75" customHeight="1">
      <c r="A80" s="26" t="s">
        <v>199</v>
      </c>
      <c r="B80" s="22"/>
      <c r="C80" s="13" t="s">
        <v>0</v>
      </c>
      <c r="D80" s="1"/>
      <c r="E80" s="1"/>
      <c r="F80" s="1"/>
      <c r="G80" s="1" t="s">
        <v>0</v>
      </c>
    </row>
    <row r="81" spans="1:7" ht="15" customHeight="1">
      <c r="A81" s="26" t="s">
        <v>200</v>
      </c>
      <c r="B81" s="22"/>
      <c r="C81" s="13" t="s">
        <v>0</v>
      </c>
      <c r="D81" s="1"/>
      <c r="E81" s="1"/>
      <c r="F81" s="1"/>
      <c r="G81" s="1" t="s">
        <v>0</v>
      </c>
    </row>
    <row r="82" spans="1:7" ht="12.75" customHeight="1">
      <c r="A82" s="26"/>
      <c r="B82" s="22"/>
      <c r="C82" s="13"/>
      <c r="D82" s="1"/>
      <c r="E82" s="1"/>
      <c r="F82" s="1"/>
      <c r="G82" s="1"/>
    </row>
    <row r="83" spans="1:7" ht="16.5">
      <c r="A83" s="27" t="s">
        <v>123</v>
      </c>
      <c r="B83" s="18"/>
      <c r="C83" s="18"/>
      <c r="D83" s="1"/>
      <c r="E83" s="1"/>
      <c r="F83" s="1"/>
      <c r="G83" s="1"/>
    </row>
    <row r="84" spans="1:7" ht="16.5">
      <c r="A84" s="27" t="s">
        <v>193</v>
      </c>
      <c r="B84" s="18"/>
      <c r="C84" s="18"/>
      <c r="D84" s="18"/>
      <c r="E84" s="1"/>
      <c r="F84" s="1"/>
      <c r="G84" s="1"/>
    </row>
    <row r="85" spans="1:7" ht="16.5">
      <c r="A85" s="27" t="s">
        <v>0</v>
      </c>
      <c r="E85" s="1"/>
      <c r="F85" s="1"/>
      <c r="G85" s="1"/>
    </row>
    <row r="86" spans="1:7" ht="16.5">
      <c r="A86" s="27" t="s">
        <v>0</v>
      </c>
      <c r="F86" s="1"/>
      <c r="G86" s="1"/>
    </row>
    <row r="87" spans="6:7" ht="15.75">
      <c r="F87" s="1"/>
      <c r="G87" s="1"/>
    </row>
    <row r="88" spans="6:7" ht="15.75">
      <c r="F88" s="1"/>
      <c r="G88" s="1"/>
    </row>
    <row r="89" spans="6:7" ht="15.75">
      <c r="F89" s="1"/>
      <c r="G89" s="1"/>
    </row>
    <row r="90" spans="6:7" ht="15.75">
      <c r="F90" s="1"/>
      <c r="G90" s="1"/>
    </row>
    <row r="91" spans="6:7" ht="15.75">
      <c r="F91" s="1"/>
      <c r="G91" s="1"/>
    </row>
    <row r="92" spans="6:7" ht="15.75">
      <c r="F92" s="1"/>
      <c r="G92" s="1"/>
    </row>
    <row r="93" spans="6:7" ht="15.75">
      <c r="F93" s="1"/>
      <c r="G93" s="1"/>
    </row>
    <row r="94" spans="6:7" ht="15.75">
      <c r="F94" s="1"/>
      <c r="G94" s="1"/>
    </row>
    <row r="95" spans="6:7" ht="15.75">
      <c r="F95" s="1"/>
      <c r="G95" s="1"/>
    </row>
    <row r="96" spans="6:7" ht="15.75">
      <c r="F96" s="1"/>
      <c r="G96" s="1"/>
    </row>
    <row r="97" spans="6:7" ht="15.75">
      <c r="F97" s="1"/>
      <c r="G97" s="1"/>
    </row>
    <row r="115" ht="16.5">
      <c r="A115" s="27"/>
    </row>
    <row r="116" ht="16.5">
      <c r="A116" s="27"/>
    </row>
    <row r="118" ht="12.75">
      <c r="H118" t="s">
        <v>0</v>
      </c>
    </row>
    <row r="119" ht="12.75">
      <c r="H119" t="s">
        <v>0</v>
      </c>
    </row>
  </sheetData>
  <sheetProtection/>
  <mergeCells count="4">
    <mergeCell ref="A1:G1"/>
    <mergeCell ref="A2:G2"/>
    <mergeCell ref="A4:G4"/>
    <mergeCell ref="A5:G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E82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98" t="s">
        <v>2</v>
      </c>
      <c r="B1" s="98"/>
      <c r="C1" s="98"/>
      <c r="D1" s="98"/>
      <c r="E1" s="98"/>
    </row>
    <row r="2" spans="1:5" ht="16.5">
      <c r="A2" s="98" t="s">
        <v>3</v>
      </c>
      <c r="B2" s="98"/>
      <c r="C2" s="98"/>
      <c r="D2" s="98"/>
      <c r="E2" s="98"/>
    </row>
    <row r="3" spans="1:5" ht="16.5">
      <c r="A3" s="32"/>
      <c r="B3" s="33"/>
      <c r="C3" s="33"/>
      <c r="D3" s="33"/>
      <c r="E3" s="33"/>
    </row>
    <row r="4" spans="1:5" ht="16.5">
      <c r="A4" s="98" t="s">
        <v>208</v>
      </c>
      <c r="B4" s="98"/>
      <c r="C4" s="98"/>
      <c r="D4" s="98"/>
      <c r="E4" s="98"/>
    </row>
    <row r="5" spans="1:5" ht="16.5">
      <c r="A5" s="98" t="s">
        <v>116</v>
      </c>
      <c r="B5" s="98"/>
      <c r="C5" s="98"/>
      <c r="D5" s="98"/>
      <c r="E5" s="98"/>
    </row>
    <row r="6" spans="1:5" ht="16.5">
      <c r="A6" s="27"/>
      <c r="B6" s="26"/>
      <c r="C6" s="37" t="s">
        <v>0</v>
      </c>
      <c r="D6" s="26"/>
      <c r="E6" s="26"/>
    </row>
    <row r="7" spans="1:5" ht="16.5">
      <c r="A7" s="27"/>
      <c r="B7" s="26"/>
      <c r="C7" s="37" t="s">
        <v>7</v>
      </c>
      <c r="D7" s="26"/>
      <c r="E7" s="37" t="s">
        <v>21</v>
      </c>
    </row>
    <row r="8" spans="1:5" ht="16.5">
      <c r="A8" s="27"/>
      <c r="B8" s="26"/>
      <c r="C8" s="37" t="s">
        <v>23</v>
      </c>
      <c r="D8" s="26"/>
      <c r="E8" s="37" t="s">
        <v>23</v>
      </c>
    </row>
    <row r="9" spans="1:5" ht="16.5">
      <c r="A9" s="27"/>
      <c r="B9" s="26"/>
      <c r="C9" s="37" t="s">
        <v>43</v>
      </c>
      <c r="D9" s="26"/>
      <c r="E9" s="37" t="s">
        <v>43</v>
      </c>
    </row>
    <row r="10" spans="1:5" ht="16.5">
      <c r="A10" s="27"/>
      <c r="B10" s="26"/>
      <c r="C10" s="39" t="s">
        <v>209</v>
      </c>
      <c r="D10" s="63" t="s">
        <v>0</v>
      </c>
      <c r="E10" s="39" t="str">
        <f>C10</f>
        <v>30 SEPT</v>
      </c>
    </row>
    <row r="11" spans="1:5" ht="16.5">
      <c r="A11" s="27"/>
      <c r="B11" s="26"/>
      <c r="C11" s="37">
        <v>2020</v>
      </c>
      <c r="D11" s="26"/>
      <c r="E11" s="37">
        <v>2019</v>
      </c>
    </row>
    <row r="12" spans="1:5" ht="16.5">
      <c r="A12" s="27"/>
      <c r="B12" s="26"/>
      <c r="C12" s="37" t="s">
        <v>1</v>
      </c>
      <c r="D12" s="26"/>
      <c r="E12" s="37" t="s">
        <v>1</v>
      </c>
    </row>
    <row r="13" spans="1:5" ht="16.5">
      <c r="A13" s="27"/>
      <c r="B13" s="26"/>
      <c r="C13" s="26"/>
      <c r="D13" s="26"/>
      <c r="E13" s="26"/>
    </row>
    <row r="14" spans="1:5" ht="16.5">
      <c r="A14" s="27" t="s">
        <v>68</v>
      </c>
      <c r="B14" s="26"/>
      <c r="C14" s="64">
        <f>'P&amp;L'!H29</f>
        <v>-2857.9223372269967</v>
      </c>
      <c r="D14" s="26"/>
      <c r="E14" s="65">
        <f>'P&amp;L'!J29</f>
        <v>-4706</v>
      </c>
    </row>
    <row r="15" spans="1:8" ht="16.5" hidden="1">
      <c r="A15" s="27" t="s">
        <v>77</v>
      </c>
      <c r="B15" s="26"/>
      <c r="C15" s="64">
        <v>0</v>
      </c>
      <c r="D15" s="26"/>
      <c r="E15" s="65">
        <v>0</v>
      </c>
      <c r="H15" s="23"/>
    </row>
    <row r="16" spans="1:5" ht="10.5" customHeight="1">
      <c r="A16" s="26" t="s">
        <v>0</v>
      </c>
      <c r="B16" s="26"/>
      <c r="C16" s="26"/>
      <c r="D16" s="26"/>
      <c r="E16" s="26"/>
    </row>
    <row r="17" spans="1:5" ht="16.5">
      <c r="A17" s="26" t="s">
        <v>119</v>
      </c>
      <c r="B17" s="26"/>
      <c r="C17" s="26" t="s">
        <v>0</v>
      </c>
      <c r="D17" s="26"/>
      <c r="E17" s="26"/>
    </row>
    <row r="18" spans="1:5" ht="16.5">
      <c r="A18" s="26" t="s">
        <v>42</v>
      </c>
      <c r="B18" s="26"/>
      <c r="C18" s="44">
        <v>406.3795099999999</v>
      </c>
      <c r="D18" s="44"/>
      <c r="E18" s="44">
        <v>476</v>
      </c>
    </row>
    <row r="19" spans="1:5" ht="16.5">
      <c r="A19" s="26" t="s">
        <v>34</v>
      </c>
      <c r="B19" s="26"/>
      <c r="C19" s="44">
        <v>-1466.118929828</v>
      </c>
      <c r="D19" s="44"/>
      <c r="E19" s="44">
        <v>-2000</v>
      </c>
    </row>
    <row r="20" spans="1:5" ht="9" customHeight="1">
      <c r="A20" s="26"/>
      <c r="B20" s="26"/>
      <c r="C20" s="46"/>
      <c r="D20" s="44"/>
      <c r="E20" s="46"/>
    </row>
    <row r="21" spans="1:5" ht="16.5">
      <c r="A21" s="27" t="s">
        <v>167</v>
      </c>
      <c r="B21" s="26"/>
      <c r="C21" s="65">
        <f>SUM(C14:C19)</f>
        <v>-3917.661757054997</v>
      </c>
      <c r="D21" s="44"/>
      <c r="E21" s="65">
        <f>SUM(E14:E19)</f>
        <v>-6230</v>
      </c>
    </row>
    <row r="22" spans="1:5" ht="11.25" customHeight="1">
      <c r="A22" s="27"/>
      <c r="B22" s="26"/>
      <c r="C22" s="44" t="s">
        <v>0</v>
      </c>
      <c r="D22" s="44"/>
      <c r="E22" s="44"/>
    </row>
    <row r="23" spans="1:5" ht="16.5">
      <c r="A23" s="26" t="s">
        <v>30</v>
      </c>
      <c r="B23" s="26"/>
      <c r="C23" s="44" t="s">
        <v>0</v>
      </c>
      <c r="D23" s="44"/>
      <c r="E23" s="44"/>
    </row>
    <row r="24" spans="1:5" ht="16.5">
      <c r="A24" s="26" t="s">
        <v>32</v>
      </c>
      <c r="B24" s="26"/>
      <c r="C24" s="44">
        <v>-7669.23864000002</v>
      </c>
      <c r="D24" s="44"/>
      <c r="E24" s="44">
        <v>-11042</v>
      </c>
    </row>
    <row r="25" spans="1:5" ht="16.5">
      <c r="A25" s="26" t="s">
        <v>204</v>
      </c>
      <c r="B25" s="26"/>
      <c r="C25" s="44">
        <v>282.11015</v>
      </c>
      <c r="D25" s="44"/>
      <c r="E25" s="44">
        <v>0</v>
      </c>
    </row>
    <row r="26" spans="1:5" ht="16.5">
      <c r="A26" s="26" t="s">
        <v>33</v>
      </c>
      <c r="B26" s="26"/>
      <c r="C26" s="44">
        <v>-1541.3315000000002</v>
      </c>
      <c r="D26" s="44"/>
      <c r="E26" s="44">
        <v>-1311</v>
      </c>
    </row>
    <row r="27" spans="1:5" ht="16.5">
      <c r="A27" s="26" t="s">
        <v>198</v>
      </c>
      <c r="B27" s="26"/>
      <c r="C27" s="44">
        <v>-172.125</v>
      </c>
      <c r="D27" s="44"/>
      <c r="E27" s="44">
        <v>0</v>
      </c>
    </row>
    <row r="28" spans="1:5" ht="16.5">
      <c r="A28" s="26" t="s">
        <v>37</v>
      </c>
      <c r="B28" s="26"/>
      <c r="C28" s="44">
        <v>44.18294982800001</v>
      </c>
      <c r="D28" s="44"/>
      <c r="E28" s="44">
        <v>64</v>
      </c>
    </row>
    <row r="29" spans="1:5" ht="16.5" hidden="1">
      <c r="A29" s="26" t="s">
        <v>36</v>
      </c>
      <c r="B29" s="26"/>
      <c r="C29" s="44">
        <v>0</v>
      </c>
      <c r="D29" s="44"/>
      <c r="E29" s="44">
        <f>'[2]SUMMARY'!F47</f>
        <v>0</v>
      </c>
    </row>
    <row r="30" spans="1:5" ht="16.5" hidden="1">
      <c r="A30" s="26" t="s">
        <v>51</v>
      </c>
      <c r="B30" s="26"/>
      <c r="C30" s="44">
        <v>0</v>
      </c>
      <c r="D30" s="44"/>
      <c r="E30" s="44">
        <v>0</v>
      </c>
    </row>
    <row r="31" spans="1:5" ht="16.5">
      <c r="A31" s="26" t="s">
        <v>144</v>
      </c>
      <c r="B31" s="26"/>
      <c r="C31" s="44">
        <v>-32.31487305499999</v>
      </c>
      <c r="D31" s="44"/>
      <c r="E31" s="44">
        <v>-85</v>
      </c>
    </row>
    <row r="32" spans="1:7" ht="16.5">
      <c r="A32" s="26" t="s">
        <v>120</v>
      </c>
      <c r="B32" s="26"/>
      <c r="C32" s="44">
        <v>0</v>
      </c>
      <c r="D32" s="44"/>
      <c r="E32" s="44">
        <f>'[2]SUMMARY'!F50</f>
        <v>-70.215</v>
      </c>
      <c r="G32" s="23"/>
    </row>
    <row r="33" spans="1:5" ht="7.5" customHeight="1">
      <c r="A33" s="26" t="s">
        <v>0</v>
      </c>
      <c r="B33" s="26"/>
      <c r="C33" s="46"/>
      <c r="D33" s="44"/>
      <c r="E33" s="46" t="s">
        <v>0</v>
      </c>
    </row>
    <row r="34" spans="1:5" ht="16.5">
      <c r="A34" s="27" t="s">
        <v>142</v>
      </c>
      <c r="B34" s="26"/>
      <c r="C34" s="66">
        <f>SUM(C21:C32)</f>
        <v>-13006.378670282016</v>
      </c>
      <c r="D34" s="44"/>
      <c r="E34" s="66">
        <f>SUM(E21:E32)</f>
        <v>-18674.215</v>
      </c>
    </row>
    <row r="35" spans="1:5" ht="9" customHeight="1">
      <c r="A35" s="27"/>
      <c r="B35" s="26"/>
      <c r="C35" s="44" t="s">
        <v>0</v>
      </c>
      <c r="D35" s="44"/>
      <c r="E35" s="44"/>
    </row>
    <row r="36" spans="1:5" ht="16.5">
      <c r="A36" s="26" t="s">
        <v>31</v>
      </c>
      <c r="B36" s="26"/>
      <c r="C36" s="44" t="s">
        <v>0</v>
      </c>
      <c r="D36" s="44"/>
      <c r="E36" s="44"/>
    </row>
    <row r="37" spans="1:5" ht="16.5">
      <c r="A37" s="26" t="s">
        <v>125</v>
      </c>
      <c r="B37" s="26"/>
      <c r="C37" s="44">
        <v>1422.88164</v>
      </c>
      <c r="D37" s="44"/>
      <c r="E37" s="44">
        <v>1709</v>
      </c>
    </row>
    <row r="38" spans="1:5" ht="16.5" hidden="1">
      <c r="A38" s="26" t="s">
        <v>127</v>
      </c>
      <c r="B38" s="26"/>
      <c r="C38" s="44">
        <v>0</v>
      </c>
      <c r="D38" s="44"/>
      <c r="E38" s="54">
        <v>0</v>
      </c>
    </row>
    <row r="39" spans="1:5" ht="16.5" hidden="1">
      <c r="A39" s="26" t="s">
        <v>101</v>
      </c>
      <c r="B39" s="26"/>
      <c r="C39" s="77">
        <v>0</v>
      </c>
      <c r="D39" s="44"/>
      <c r="E39" s="54">
        <v>0</v>
      </c>
    </row>
    <row r="40" spans="1:5" ht="16.5">
      <c r="A40" s="26" t="s">
        <v>174</v>
      </c>
      <c r="B40" s="26"/>
      <c r="C40" s="44">
        <v>0</v>
      </c>
      <c r="D40" s="44"/>
      <c r="E40" s="44">
        <f>'[2]SUMMARY'!F61</f>
        <v>-200</v>
      </c>
    </row>
    <row r="41" spans="1:5" ht="16.5">
      <c r="A41" s="26" t="s">
        <v>207</v>
      </c>
      <c r="B41" s="26"/>
      <c r="C41" s="44">
        <v>-1138.7696899999999</v>
      </c>
      <c r="D41" s="44"/>
      <c r="E41" s="44">
        <v>-808</v>
      </c>
    </row>
    <row r="42" spans="1:5" ht="16.5" hidden="1">
      <c r="A42" s="26" t="s">
        <v>105</v>
      </c>
      <c r="B42" s="26"/>
      <c r="C42" s="44">
        <v>0</v>
      </c>
      <c r="D42" s="44"/>
      <c r="E42" s="44">
        <v>0</v>
      </c>
    </row>
    <row r="43" spans="1:5" ht="16.5" hidden="1">
      <c r="A43" s="26" t="s">
        <v>130</v>
      </c>
      <c r="B43" s="26"/>
      <c r="C43" s="54">
        <v>0.1</v>
      </c>
      <c r="D43" s="44"/>
      <c r="E43" s="44">
        <f>'[2]SUMMARY'!F60</f>
        <v>0</v>
      </c>
    </row>
    <row r="44" spans="1:5" ht="16.5">
      <c r="A44" s="26" t="s">
        <v>179</v>
      </c>
      <c r="B44" s="26"/>
      <c r="C44" s="44">
        <v>0</v>
      </c>
      <c r="D44" s="44"/>
      <c r="E44" s="44">
        <v>4000</v>
      </c>
    </row>
    <row r="45" spans="1:10" ht="15.75" customHeight="1">
      <c r="A45" s="26" t="s">
        <v>145</v>
      </c>
      <c r="B45" s="26"/>
      <c r="C45" s="44">
        <v>11715.261050000003</v>
      </c>
      <c r="D45" s="44"/>
      <c r="E45" s="44">
        <v>14002</v>
      </c>
      <c r="H45" s="44"/>
      <c r="J45" s="44"/>
    </row>
    <row r="46" spans="1:5" ht="15.75" customHeight="1">
      <c r="A46" s="26" t="s">
        <v>108</v>
      </c>
      <c r="B46" s="26"/>
      <c r="C46" s="54">
        <v>0.6267999999999992</v>
      </c>
      <c r="D46" s="44"/>
      <c r="E46" s="44">
        <v>4</v>
      </c>
    </row>
    <row r="47" spans="1:5" ht="16.5">
      <c r="A47" s="26" t="s">
        <v>131</v>
      </c>
      <c r="B47" s="26"/>
      <c r="C47" s="44">
        <v>-810.832</v>
      </c>
      <c r="D47" s="44"/>
      <c r="E47" s="44">
        <v>-29</v>
      </c>
    </row>
    <row r="48" spans="1:5" ht="16.5" hidden="1">
      <c r="A48" s="26" t="s">
        <v>132</v>
      </c>
      <c r="B48" s="26"/>
      <c r="C48" s="44">
        <f>'[2]SUMMARY'!C67</f>
        <v>0</v>
      </c>
      <c r="D48" s="44"/>
      <c r="E48" s="44">
        <v>0</v>
      </c>
    </row>
    <row r="49" spans="1:5" ht="16.5">
      <c r="A49" s="26" t="s">
        <v>0</v>
      </c>
      <c r="B49" s="26"/>
      <c r="C49" s="44" t="s">
        <v>0</v>
      </c>
      <c r="D49" s="44"/>
      <c r="E49" s="44"/>
    </row>
    <row r="50" spans="1:5" ht="16.5">
      <c r="A50" s="27" t="s">
        <v>202</v>
      </c>
      <c r="B50" s="26"/>
      <c r="C50" s="66">
        <f>SUM(C37:C49)</f>
        <v>11189.267800000003</v>
      </c>
      <c r="D50" s="44"/>
      <c r="E50" s="66">
        <f>SUM(E37:E49)</f>
        <v>18678</v>
      </c>
    </row>
    <row r="51" spans="1:5" ht="16.5">
      <c r="A51" s="26"/>
      <c r="B51" s="26"/>
      <c r="C51" s="44"/>
      <c r="D51" s="44"/>
      <c r="E51" s="44"/>
    </row>
    <row r="52" spans="1:5" ht="16.5">
      <c r="A52" s="26" t="s">
        <v>35</v>
      </c>
      <c r="B52" s="26"/>
      <c r="C52" s="44" t="s">
        <v>0</v>
      </c>
      <c r="D52" s="44"/>
      <c r="E52" s="44"/>
    </row>
    <row r="53" spans="1:5" ht="16.5" hidden="1">
      <c r="A53" s="26" t="s">
        <v>75</v>
      </c>
      <c r="B53" s="26"/>
      <c r="C53" s="44">
        <f>'[2]SUMMARY'!C72</f>
        <v>0</v>
      </c>
      <c r="D53" s="44"/>
      <c r="E53" s="44">
        <f>'[2]SUMMARY'!F72</f>
        <v>0</v>
      </c>
    </row>
    <row r="54" spans="1:5" ht="16.5" hidden="1">
      <c r="A54" s="26" t="s">
        <v>106</v>
      </c>
      <c r="B54" s="26"/>
      <c r="C54" s="44">
        <f>'[2]SUMMARY'!C73</f>
        <v>0</v>
      </c>
      <c r="D54" s="44"/>
      <c r="E54" s="44">
        <f>'[2]SUMMARY'!E73</f>
        <v>0</v>
      </c>
    </row>
    <row r="55" spans="1:5" ht="16.5" hidden="1">
      <c r="A55" s="26" t="s">
        <v>107</v>
      </c>
      <c r="B55" s="26"/>
      <c r="C55" s="44">
        <f>'[2]SUMMARY'!C77</f>
        <v>0</v>
      </c>
      <c r="D55" s="44"/>
      <c r="E55" s="44">
        <f>'[2]SUMMARY'!E76</f>
        <v>0</v>
      </c>
    </row>
    <row r="56" spans="1:5" ht="16.5">
      <c r="A56" s="26" t="s">
        <v>109</v>
      </c>
      <c r="B56" s="26"/>
      <c r="C56" s="44">
        <v>0</v>
      </c>
      <c r="D56" s="44"/>
      <c r="E56" s="44">
        <v>-83</v>
      </c>
    </row>
    <row r="57" spans="1:5" ht="16.5">
      <c r="A57" s="26" t="s">
        <v>36</v>
      </c>
      <c r="B57" s="26"/>
      <c r="C57" s="44">
        <v>0</v>
      </c>
      <c r="D57" s="44"/>
      <c r="E57" s="44">
        <v>-2</v>
      </c>
    </row>
    <row r="58" spans="1:5" ht="16.5" hidden="1">
      <c r="A58" s="26" t="s">
        <v>128</v>
      </c>
      <c r="B58" s="26"/>
      <c r="C58" s="44">
        <v>0</v>
      </c>
      <c r="D58" s="44"/>
      <c r="E58" s="44">
        <v>0</v>
      </c>
    </row>
    <row r="59" spans="1:5" ht="12" customHeight="1">
      <c r="A59" s="26"/>
      <c r="B59" s="26"/>
      <c r="C59" s="44"/>
      <c r="D59" s="44"/>
      <c r="E59" s="44"/>
    </row>
    <row r="60" spans="1:5" ht="16.5">
      <c r="A60" s="27" t="s">
        <v>168</v>
      </c>
      <c r="B60" s="26"/>
      <c r="C60" s="66">
        <f>SUM(C53:C59)</f>
        <v>0</v>
      </c>
      <c r="D60" s="65"/>
      <c r="E60" s="66">
        <f>SUM(E53:E59)+0.5</f>
        <v>-84.5</v>
      </c>
    </row>
    <row r="61" spans="1:5" ht="16.5">
      <c r="A61" s="27"/>
      <c r="B61" s="26"/>
      <c r="C61" s="67" t="s">
        <v>0</v>
      </c>
      <c r="D61" s="44"/>
      <c r="E61" s="44"/>
    </row>
    <row r="62" spans="1:5" ht="16.5">
      <c r="A62" s="27" t="s">
        <v>175</v>
      </c>
      <c r="B62" s="26"/>
      <c r="C62" s="65">
        <f>C34+C50+C60</f>
        <v>-1817.110870282013</v>
      </c>
      <c r="D62" s="44"/>
      <c r="E62" s="65">
        <f>E34+E50+E60</f>
        <v>-80.71500000000015</v>
      </c>
    </row>
    <row r="63" spans="1:5" ht="16.5">
      <c r="A63" s="26" t="s">
        <v>46</v>
      </c>
      <c r="B63" s="26"/>
      <c r="C63" s="26" t="s">
        <v>0</v>
      </c>
      <c r="D63" s="44"/>
      <c r="E63" s="44"/>
    </row>
    <row r="64" spans="1:5" ht="16.5">
      <c r="A64" s="68" t="s">
        <v>47</v>
      </c>
      <c r="B64" s="26"/>
      <c r="C64" s="44">
        <v>9193.267934905989</v>
      </c>
      <c r="D64" s="44"/>
      <c r="E64" s="44">
        <v>4963</v>
      </c>
    </row>
    <row r="65" spans="1:5" ht="16.5">
      <c r="A65" s="68" t="s">
        <v>141</v>
      </c>
      <c r="B65" s="26"/>
      <c r="C65" s="44"/>
      <c r="D65" s="44"/>
      <c r="E65" s="44"/>
    </row>
    <row r="66" spans="1:5" ht="16.5">
      <c r="A66" s="26" t="s">
        <v>140</v>
      </c>
      <c r="B66" s="26"/>
      <c r="C66" s="44">
        <v>46.17971660200025</v>
      </c>
      <c r="D66" s="44"/>
      <c r="E66" s="44">
        <f>'[2]SUMMARY'!F88</f>
        <v>0</v>
      </c>
    </row>
    <row r="67" spans="1:5" ht="14.25" customHeight="1">
      <c r="A67" s="27"/>
      <c r="B67" s="26"/>
      <c r="C67" s="26"/>
      <c r="D67" s="44"/>
      <c r="E67" s="44"/>
    </row>
    <row r="68" spans="1:5" ht="17.25" thickBot="1">
      <c r="A68" s="27" t="s">
        <v>84</v>
      </c>
      <c r="B68" s="26"/>
      <c r="C68" s="69">
        <f>SUM(C62:C67)</f>
        <v>7422.336781225977</v>
      </c>
      <c r="D68" s="44"/>
      <c r="E68" s="61">
        <f>SUM(E62:E67)</f>
        <v>4882.285</v>
      </c>
    </row>
    <row r="69" spans="1:5" ht="17.25" thickTop="1">
      <c r="A69" s="27"/>
      <c r="B69" s="26"/>
      <c r="C69" s="42"/>
      <c r="D69" s="44"/>
      <c r="E69" s="44"/>
    </row>
    <row r="70" spans="1:5" ht="16.5">
      <c r="A70" s="27" t="s">
        <v>38</v>
      </c>
      <c r="B70" s="26"/>
      <c r="C70" s="26"/>
      <c r="D70" s="44"/>
      <c r="E70" s="44"/>
    </row>
    <row r="71" spans="1:5" ht="16.5">
      <c r="A71" s="26" t="s">
        <v>39</v>
      </c>
      <c r="B71" s="26"/>
      <c r="C71" s="44">
        <v>7422.337031225998</v>
      </c>
      <c r="D71" s="44"/>
      <c r="E71" s="44">
        <v>4882</v>
      </c>
    </row>
    <row r="72" spans="1:5" ht="16.5" hidden="1">
      <c r="A72" s="26" t="s">
        <v>79</v>
      </c>
      <c r="B72" s="26"/>
      <c r="C72" s="44">
        <f>'[2]SUMMARY'!C97</f>
        <v>0</v>
      </c>
      <c r="D72" s="44"/>
      <c r="E72" s="44">
        <v>0</v>
      </c>
    </row>
    <row r="73" spans="1:5" ht="16.5" hidden="1">
      <c r="A73" s="26" t="s">
        <v>122</v>
      </c>
      <c r="B73" s="26"/>
      <c r="C73" s="44">
        <f>'[2]SUMMARY'!C98</f>
        <v>0</v>
      </c>
      <c r="D73" s="44"/>
      <c r="E73" s="44">
        <v>0</v>
      </c>
    </row>
    <row r="74" spans="1:5" ht="7.5" customHeight="1">
      <c r="A74" s="26" t="s">
        <v>0</v>
      </c>
      <c r="B74" s="26"/>
      <c r="C74" s="46" t="s">
        <v>0</v>
      </c>
      <c r="D74" s="44"/>
      <c r="E74" s="46" t="s">
        <v>0</v>
      </c>
    </row>
    <row r="75" spans="1:5" ht="16.5" hidden="1">
      <c r="A75" s="26"/>
      <c r="B75" s="26"/>
      <c r="C75" s="44">
        <f>SUM(C71:C74)</f>
        <v>7422.337031225998</v>
      </c>
      <c r="D75" s="44"/>
      <c r="E75" s="44">
        <f>SUM(E71:E74)</f>
        <v>4882</v>
      </c>
    </row>
    <row r="76" spans="1:5" ht="16.5" hidden="1">
      <c r="A76" s="26" t="s">
        <v>133</v>
      </c>
      <c r="B76" s="26"/>
      <c r="C76" s="44">
        <f>'[2]SUMMARY'!C101</f>
        <v>0</v>
      </c>
      <c r="D76" s="44"/>
      <c r="E76" s="44">
        <f>'[2]SUMMARY'!F101</f>
        <v>0</v>
      </c>
    </row>
    <row r="77" spans="1:5" ht="16.5" hidden="1">
      <c r="A77" s="26" t="s">
        <v>76</v>
      </c>
      <c r="B77" s="26"/>
      <c r="C77" s="44">
        <f>'[2]SUMMARY'!C102</f>
        <v>0</v>
      </c>
      <c r="D77" s="44"/>
      <c r="E77" s="44">
        <v>0</v>
      </c>
    </row>
    <row r="78" spans="1:5" ht="17.25" thickBot="1">
      <c r="A78" s="27" t="s">
        <v>46</v>
      </c>
      <c r="B78" s="26"/>
      <c r="C78" s="61">
        <f>SUM(C75:C77)</f>
        <v>7422.337031225998</v>
      </c>
      <c r="D78" s="44"/>
      <c r="E78" s="61">
        <f>SUM(E75:E77)</f>
        <v>4882</v>
      </c>
    </row>
    <row r="79" spans="1:5" ht="17.25" thickTop="1">
      <c r="A79" s="27"/>
      <c r="B79" s="26"/>
      <c r="C79" s="26" t="s">
        <v>0</v>
      </c>
      <c r="D79" s="26"/>
      <c r="E79" s="26"/>
    </row>
    <row r="80" spans="1:5" ht="16.5">
      <c r="A80" s="27"/>
      <c r="B80" s="26"/>
      <c r="C80" s="43" t="s">
        <v>0</v>
      </c>
      <c r="D80" s="26"/>
      <c r="E80" s="43" t="s">
        <v>0</v>
      </c>
    </row>
    <row r="81" spans="1:5" ht="16.5">
      <c r="A81" s="27" t="s">
        <v>117</v>
      </c>
      <c r="B81" s="26"/>
      <c r="C81" s="26"/>
      <c r="D81" s="26"/>
      <c r="E81" s="26"/>
    </row>
    <row r="82" spans="1:5" ht="16.5">
      <c r="A82" s="27" t="s">
        <v>190</v>
      </c>
      <c r="B82" s="26"/>
      <c r="C82" s="26"/>
      <c r="D82" s="26"/>
      <c r="E82" s="26"/>
    </row>
    <row r="83" spans="1:5" ht="16.5">
      <c r="A83" s="38"/>
      <c r="B83" s="38"/>
      <c r="C83" s="38"/>
      <c r="D83" s="38"/>
      <c r="E83" s="38"/>
    </row>
    <row r="84" spans="1:5" ht="16.5">
      <c r="A84" s="38"/>
      <c r="B84" s="38"/>
      <c r="C84" s="38"/>
      <c r="D84" s="38"/>
      <c r="E84" s="38"/>
    </row>
    <row r="91" ht="16.5">
      <c r="A91" s="27"/>
    </row>
    <row r="92" ht="16.5">
      <c r="A92" s="27"/>
    </row>
    <row r="93" ht="16.5">
      <c r="A93" s="27"/>
    </row>
    <row r="94" ht="16.5">
      <c r="A94" s="27"/>
    </row>
    <row r="95" ht="16.5">
      <c r="A95" s="27"/>
    </row>
    <row r="102" ht="12.75">
      <c r="E102" s="29" t="s">
        <v>0</v>
      </c>
    </row>
    <row r="111" ht="12.75">
      <c r="C111" t="s">
        <v>0</v>
      </c>
    </row>
    <row r="112" ht="12.75">
      <c r="E112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4330708661417323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7.28125" style="0" customWidth="1"/>
    <col min="2" max="2" width="0.13671875" style="0" customWidth="1"/>
    <col min="3" max="3" width="13.421875" style="0" customWidth="1"/>
    <col min="4" max="4" width="11.28125" style="0" customWidth="1"/>
    <col min="5" max="5" width="13.28125" style="0" customWidth="1"/>
    <col min="6" max="6" width="13.7109375" style="0" hidden="1" customWidth="1"/>
    <col min="7" max="7" width="4.00390625" style="0" hidden="1" customWidth="1"/>
    <col min="8" max="8" width="15.421875" style="0" customWidth="1"/>
    <col min="9" max="9" width="13.00390625" style="0" customWidth="1"/>
    <col min="10" max="10" width="14.140625" style="0" customWidth="1"/>
    <col min="11" max="11" width="11.421875" style="0" customWidth="1"/>
  </cols>
  <sheetData>
    <row r="1" spans="1:11" ht="16.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>
      <c r="A2" s="98" t="s">
        <v>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0" ht="15.75">
      <c r="A3" s="19" t="s">
        <v>0</v>
      </c>
      <c r="B3" s="12"/>
      <c r="C3" s="12"/>
      <c r="D3" s="12"/>
      <c r="E3" s="12" t="s">
        <v>0</v>
      </c>
      <c r="F3" s="12"/>
      <c r="G3" s="12"/>
      <c r="H3" s="11"/>
      <c r="I3" s="11"/>
      <c r="J3" s="11"/>
    </row>
    <row r="4" spans="1:10" ht="15.75">
      <c r="A4" s="19"/>
      <c r="B4" s="12"/>
      <c r="C4" s="12"/>
      <c r="D4" s="12"/>
      <c r="E4" s="12"/>
      <c r="F4" s="12"/>
      <c r="G4" s="12"/>
      <c r="H4" s="11"/>
      <c r="I4" s="11"/>
      <c r="J4" s="11"/>
    </row>
    <row r="5" spans="1:11" ht="15.75">
      <c r="A5" s="97" t="s">
        <v>208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5.75">
      <c r="A6" s="97" t="s">
        <v>28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6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6.5">
      <c r="A8" s="37"/>
      <c r="B8" s="37"/>
      <c r="C8" s="97" t="s">
        <v>183</v>
      </c>
      <c r="D8" s="97"/>
      <c r="E8" s="97"/>
      <c r="F8" s="97"/>
      <c r="G8" s="97"/>
      <c r="H8" s="97"/>
      <c r="I8" s="97"/>
      <c r="J8" s="37"/>
      <c r="K8" s="37"/>
    </row>
    <row r="9" spans="1:11" ht="16.5">
      <c r="A9" s="37"/>
      <c r="B9" s="37"/>
      <c r="C9" s="97" t="s">
        <v>169</v>
      </c>
      <c r="D9" s="97"/>
      <c r="E9" s="97"/>
      <c r="F9" s="97"/>
      <c r="G9" s="97"/>
      <c r="H9" s="97"/>
      <c r="I9" s="97"/>
      <c r="J9" s="37"/>
      <c r="K9" s="37"/>
    </row>
    <row r="10" spans="1:11" ht="15.75">
      <c r="A10" s="3"/>
      <c r="B10" s="3"/>
      <c r="C10" s="97" t="s">
        <v>170</v>
      </c>
      <c r="D10" s="97"/>
      <c r="E10" s="97"/>
      <c r="F10" s="97"/>
      <c r="G10" s="97"/>
      <c r="H10" s="97"/>
      <c r="I10" s="97"/>
      <c r="J10" s="3"/>
      <c r="K10" s="3"/>
    </row>
    <row r="11" spans="1:11" ht="16.5">
      <c r="A11" s="26"/>
      <c r="B11" s="26"/>
      <c r="C11" s="58"/>
      <c r="D11" s="58"/>
      <c r="E11" s="26"/>
      <c r="F11" s="37" t="s">
        <v>160</v>
      </c>
      <c r="G11" s="37" t="s">
        <v>92</v>
      </c>
      <c r="H11" s="37" t="s">
        <v>0</v>
      </c>
      <c r="I11" s="37"/>
      <c r="J11" s="37"/>
      <c r="K11" s="38"/>
    </row>
    <row r="12" spans="1:11" ht="16.5">
      <c r="A12" s="26" t="s">
        <v>0</v>
      </c>
      <c r="B12" s="26"/>
      <c r="C12" s="1"/>
      <c r="D12" s="3" t="s">
        <v>0</v>
      </c>
      <c r="E12" s="3" t="s">
        <v>195</v>
      </c>
      <c r="F12" s="3" t="s">
        <v>161</v>
      </c>
      <c r="G12" s="3" t="s">
        <v>93</v>
      </c>
      <c r="H12" s="86" t="s">
        <v>96</v>
      </c>
      <c r="I12" s="3"/>
      <c r="J12" s="3" t="s">
        <v>104</v>
      </c>
      <c r="K12" s="11"/>
    </row>
    <row r="13" spans="1:11" ht="16.5">
      <c r="A13" s="26"/>
      <c r="B13" s="26"/>
      <c r="C13" s="86" t="s">
        <v>90</v>
      </c>
      <c r="D13" s="3" t="s">
        <v>177</v>
      </c>
      <c r="E13" s="3" t="s">
        <v>194</v>
      </c>
      <c r="F13" s="3" t="s">
        <v>162</v>
      </c>
      <c r="G13" s="86" t="s">
        <v>94</v>
      </c>
      <c r="H13" s="86" t="s">
        <v>148</v>
      </c>
      <c r="I13" s="86"/>
      <c r="J13" s="86" t="s">
        <v>136</v>
      </c>
      <c r="K13" s="86" t="s">
        <v>97</v>
      </c>
    </row>
    <row r="14" spans="1:11" ht="16.5">
      <c r="A14" s="26" t="s">
        <v>0</v>
      </c>
      <c r="B14" s="26"/>
      <c r="C14" s="3" t="s">
        <v>91</v>
      </c>
      <c r="D14" s="3" t="s">
        <v>178</v>
      </c>
      <c r="E14" s="86" t="s">
        <v>114</v>
      </c>
      <c r="F14" s="3" t="s">
        <v>114</v>
      </c>
      <c r="G14" s="86" t="s">
        <v>95</v>
      </c>
      <c r="H14" s="86" t="s">
        <v>149</v>
      </c>
      <c r="I14" s="86" t="s">
        <v>97</v>
      </c>
      <c r="J14" s="86" t="s">
        <v>98</v>
      </c>
      <c r="K14" s="86" t="s">
        <v>99</v>
      </c>
    </row>
    <row r="15" spans="1:11" ht="16.5">
      <c r="A15" s="26" t="s">
        <v>24</v>
      </c>
      <c r="B15" s="26"/>
      <c r="C15" s="3" t="s">
        <v>1</v>
      </c>
      <c r="D15" s="3" t="s">
        <v>1</v>
      </c>
      <c r="E15" s="3" t="s">
        <v>26</v>
      </c>
      <c r="F15" s="3" t="s">
        <v>1</v>
      </c>
      <c r="G15" s="3" t="s">
        <v>26</v>
      </c>
      <c r="H15" s="3" t="s">
        <v>26</v>
      </c>
      <c r="I15" s="3" t="s">
        <v>26</v>
      </c>
      <c r="J15" s="3" t="s">
        <v>26</v>
      </c>
      <c r="K15" s="3" t="s">
        <v>26</v>
      </c>
    </row>
    <row r="16" spans="1:15" ht="16.5">
      <c r="A16" s="26" t="s">
        <v>0</v>
      </c>
      <c r="B16" s="26"/>
      <c r="C16" s="62" t="s">
        <v>0</v>
      </c>
      <c r="D16" s="26"/>
      <c r="E16" s="26"/>
      <c r="F16" s="26"/>
      <c r="G16" s="38"/>
      <c r="H16" s="38"/>
      <c r="I16" s="38"/>
      <c r="J16" s="38"/>
      <c r="K16" s="38"/>
      <c r="N16" s="8"/>
      <c r="O16" s="8"/>
    </row>
    <row r="17" spans="1:11" ht="15.75">
      <c r="A17" s="2" t="s">
        <v>210</v>
      </c>
      <c r="B17" s="1"/>
      <c r="C17" s="8">
        <v>169041.048</v>
      </c>
      <c r="D17" s="8">
        <v>0</v>
      </c>
      <c r="E17" s="8">
        <v>0</v>
      </c>
      <c r="F17" s="8">
        <v>0</v>
      </c>
      <c r="G17" s="8">
        <v>0</v>
      </c>
      <c r="H17" s="8">
        <v>141</v>
      </c>
      <c r="I17" s="8">
        <f>SUM(C17:H17)</f>
        <v>169182.048</v>
      </c>
      <c r="J17" s="8">
        <v>676</v>
      </c>
      <c r="K17" s="8">
        <f>SUM(I17:J17)</f>
        <v>169858.048</v>
      </c>
    </row>
    <row r="18" spans="1:11" ht="11.25" customHeight="1" hidden="1">
      <c r="A18" s="2"/>
      <c r="B18" s="1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hidden="1">
      <c r="A19" s="1" t="s">
        <v>153</v>
      </c>
      <c r="B19" s="1"/>
      <c r="C19" s="9">
        <f>-D19</f>
        <v>0</v>
      </c>
      <c r="D19" s="9">
        <f>-D17</f>
        <v>0</v>
      </c>
      <c r="E19" s="9"/>
      <c r="F19" s="9">
        <v>0</v>
      </c>
      <c r="G19" s="9">
        <f>-G17</f>
        <v>0</v>
      </c>
      <c r="H19" s="9">
        <f>-F19</f>
        <v>0</v>
      </c>
      <c r="I19" s="9">
        <f>SUM(C19:H19)</f>
        <v>0</v>
      </c>
      <c r="J19" s="9">
        <v>0</v>
      </c>
      <c r="K19" s="9">
        <f>SUM(I19:J19)</f>
        <v>0</v>
      </c>
    </row>
    <row r="20" spans="1:11" ht="15.75" customHeight="1" hidden="1">
      <c r="A20" s="2" t="s">
        <v>154</v>
      </c>
      <c r="B20" s="1"/>
      <c r="C20" s="8">
        <f>SUM(C17:C19)</f>
        <v>169041.048</v>
      </c>
      <c r="D20" s="8"/>
      <c r="E20" s="8"/>
      <c r="F20" s="8">
        <f aca="true" t="shared" si="0" ref="F20:K20">SUM(F17:F19)</f>
        <v>0</v>
      </c>
      <c r="G20" s="8">
        <f t="shared" si="0"/>
        <v>0</v>
      </c>
      <c r="H20" s="8">
        <f t="shared" si="0"/>
        <v>141</v>
      </c>
      <c r="I20" s="8">
        <f t="shared" si="0"/>
        <v>169182.048</v>
      </c>
      <c r="J20" s="8">
        <f t="shared" si="0"/>
        <v>676</v>
      </c>
      <c r="K20" s="8">
        <f t="shared" si="0"/>
        <v>169858.048</v>
      </c>
    </row>
    <row r="21" spans="1:11" ht="9" customHeight="1">
      <c r="A21" s="2" t="s">
        <v>0</v>
      </c>
      <c r="B21" s="1"/>
      <c r="C21" s="8"/>
      <c r="D21" s="8"/>
      <c r="E21" s="8"/>
      <c r="F21" s="8"/>
      <c r="G21" s="8"/>
      <c r="H21" s="8"/>
      <c r="I21" s="8"/>
      <c r="J21" s="8"/>
      <c r="K21" s="8"/>
    </row>
    <row r="22" spans="1:11" ht="17.25" customHeight="1">
      <c r="A22" s="1" t="s">
        <v>196</v>
      </c>
      <c r="B22" s="1"/>
      <c r="C22" s="8"/>
      <c r="D22" s="8"/>
      <c r="E22" s="8"/>
      <c r="F22" s="8"/>
      <c r="G22" s="8"/>
      <c r="H22" s="8"/>
      <c r="I22" s="8"/>
      <c r="J22" s="8"/>
      <c r="K22" s="8"/>
    </row>
    <row r="23" spans="1:11" ht="17.25" customHeight="1">
      <c r="A23" s="1" t="s">
        <v>214</v>
      </c>
      <c r="B23" s="1"/>
      <c r="C23" s="8"/>
      <c r="D23" s="8">
        <v>-808</v>
      </c>
      <c r="E23" s="8"/>
      <c r="F23" s="8"/>
      <c r="G23" s="8"/>
      <c r="H23" s="8">
        <v>0</v>
      </c>
      <c r="I23" s="8">
        <f>SUM(C23:H23)</f>
        <v>-808</v>
      </c>
      <c r="J23" s="8">
        <v>0</v>
      </c>
      <c r="K23" s="8">
        <f>SUM(I23:J23)</f>
        <v>-808</v>
      </c>
    </row>
    <row r="24" spans="1:11" ht="7.5" customHeight="1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1" t="s">
        <v>176</v>
      </c>
      <c r="B25" s="1"/>
      <c r="C25" s="8"/>
      <c r="D25" s="8"/>
      <c r="E25" s="8"/>
      <c r="F25" s="8"/>
      <c r="G25" s="8"/>
      <c r="H25" s="8"/>
      <c r="I25" s="8"/>
      <c r="J25" s="8"/>
      <c r="K25" s="8"/>
    </row>
    <row r="26" spans="1:16" ht="16.5">
      <c r="A26" s="1" t="s">
        <v>118</v>
      </c>
      <c r="B26" s="1"/>
      <c r="C26" s="8">
        <v>0</v>
      </c>
      <c r="D26" s="8">
        <v>0</v>
      </c>
      <c r="E26" s="8">
        <v>0</v>
      </c>
      <c r="F26" s="20">
        <v>0</v>
      </c>
      <c r="G26" s="8">
        <v>0</v>
      </c>
      <c r="H26" s="8">
        <f>'P&amp;L'!F46</f>
        <v>-1831</v>
      </c>
      <c r="I26" s="8">
        <f>SUM(C26:H26)</f>
        <v>-1831</v>
      </c>
      <c r="J26" s="8">
        <f>'P&amp;L'!F54</f>
        <v>4</v>
      </c>
      <c r="K26" s="8">
        <f>SUM(I26:J26)</f>
        <v>-1827</v>
      </c>
      <c r="P26" s="40"/>
    </row>
    <row r="27" spans="1:11" ht="15.75" hidden="1">
      <c r="A27" s="1"/>
      <c r="B27" s="1"/>
      <c r="C27" s="8"/>
      <c r="D27" s="8"/>
      <c r="E27" s="8"/>
      <c r="F27" s="8"/>
      <c r="G27" s="8"/>
      <c r="H27" s="8"/>
      <c r="I27" s="8"/>
      <c r="J27" s="8"/>
      <c r="K27" s="8"/>
    </row>
    <row r="28" spans="1:11" ht="15.75" hidden="1">
      <c r="A28" s="1" t="s">
        <v>126</v>
      </c>
      <c r="B28" s="1"/>
      <c r="C28" s="8"/>
      <c r="D28" s="8"/>
      <c r="E28" s="8"/>
      <c r="F28" s="8"/>
      <c r="G28" s="8"/>
      <c r="H28" s="87">
        <v>0</v>
      </c>
      <c r="I28" s="8">
        <f>SUM(C28:H28)</f>
        <v>0</v>
      </c>
      <c r="J28" s="8">
        <v>0</v>
      </c>
      <c r="K28" s="8">
        <f>SUM(I28:J28)</f>
        <v>0</v>
      </c>
    </row>
    <row r="29" spans="1:11" ht="9.75" customHeight="1">
      <c r="A29" s="2"/>
      <c r="B29" s="1"/>
      <c r="C29" s="8"/>
      <c r="D29" s="8"/>
      <c r="E29" s="8"/>
      <c r="F29" s="8"/>
      <c r="G29" s="8"/>
      <c r="H29" s="8"/>
      <c r="I29" s="8"/>
      <c r="J29" s="8"/>
      <c r="K29" s="8"/>
    </row>
    <row r="30" spans="1:11" ht="16.5" thickBot="1">
      <c r="A30" s="2" t="s">
        <v>213</v>
      </c>
      <c r="B30" s="1"/>
      <c r="C30" s="16">
        <f>SUM(C20:C29)</f>
        <v>169041.048</v>
      </c>
      <c r="D30" s="16">
        <f>SUM(D17:D29)</f>
        <v>-808</v>
      </c>
      <c r="E30" s="16">
        <f>SUM(E17:E29)</f>
        <v>0</v>
      </c>
      <c r="F30" s="16">
        <f aca="true" t="shared" si="1" ref="F30:K30">SUM(F20:F29)</f>
        <v>0</v>
      </c>
      <c r="G30" s="16">
        <f t="shared" si="1"/>
        <v>0</v>
      </c>
      <c r="H30" s="16">
        <f t="shared" si="1"/>
        <v>-1690</v>
      </c>
      <c r="I30" s="16">
        <f t="shared" si="1"/>
        <v>166543.048</v>
      </c>
      <c r="J30" s="16">
        <f t="shared" si="1"/>
        <v>680</v>
      </c>
      <c r="K30" s="16">
        <f t="shared" si="1"/>
        <v>167223.048</v>
      </c>
    </row>
    <row r="31" spans="1:11" ht="16.5" thickTop="1">
      <c r="A31" s="2"/>
      <c r="B31" s="1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>
      <c r="A32" s="2" t="s">
        <v>211</v>
      </c>
      <c r="B32" s="1"/>
      <c r="C32" s="8">
        <v>169041.048</v>
      </c>
      <c r="D32" s="8">
        <v>-5122.542449999998</v>
      </c>
      <c r="E32" s="8">
        <v>46.278999999999996</v>
      </c>
      <c r="F32" s="8">
        <v>0</v>
      </c>
      <c r="G32" s="8">
        <v>0</v>
      </c>
      <c r="H32" s="8">
        <v>-5362</v>
      </c>
      <c r="I32" s="8">
        <f>SUM(C32:H32)-0.5</f>
        <v>158602.28455</v>
      </c>
      <c r="J32" s="8">
        <v>672</v>
      </c>
      <c r="K32" s="8">
        <f>SUM(I32:J32)</f>
        <v>159274.28455</v>
      </c>
    </row>
    <row r="33" spans="1:11" ht="15.75" hidden="1">
      <c r="A33" s="2"/>
      <c r="B33" s="1"/>
      <c r="C33" s="8"/>
      <c r="D33" s="8"/>
      <c r="E33" s="8"/>
      <c r="F33" s="8"/>
      <c r="G33" s="8"/>
      <c r="H33" s="8"/>
      <c r="I33" s="8"/>
      <c r="J33" s="8"/>
      <c r="K33" s="8"/>
    </row>
    <row r="34" spans="1:11" ht="15.75" hidden="1">
      <c r="A34" s="1" t="s">
        <v>89</v>
      </c>
      <c r="B34" s="1"/>
      <c r="C34" s="8"/>
      <c r="D34" s="8"/>
      <c r="E34" s="8"/>
      <c r="F34" s="8"/>
      <c r="G34" s="8"/>
      <c r="H34" s="25">
        <v>0</v>
      </c>
      <c r="I34" s="8">
        <f>SUM(C34:H34)</f>
        <v>0</v>
      </c>
      <c r="J34" s="8"/>
      <c r="K34" s="8">
        <f>SUM(I34:J34)</f>
        <v>0</v>
      </c>
    </row>
    <row r="35" spans="1:11" ht="15.75" hidden="1">
      <c r="A35" s="2"/>
      <c r="B35" s="1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hidden="1">
      <c r="A36" s="2" t="s">
        <v>100</v>
      </c>
      <c r="B36" s="1"/>
      <c r="C36" s="8">
        <f aca="true" t="shared" si="2" ref="C36:K36">SUM(C32:C35)</f>
        <v>169041.048</v>
      </c>
      <c r="D36" s="8">
        <f t="shared" si="2"/>
        <v>-5122.542449999998</v>
      </c>
      <c r="E36" s="8">
        <f t="shared" si="2"/>
        <v>46.278999999999996</v>
      </c>
      <c r="F36" s="8">
        <f t="shared" si="2"/>
        <v>0</v>
      </c>
      <c r="G36" s="8">
        <f t="shared" si="2"/>
        <v>0</v>
      </c>
      <c r="H36" s="8">
        <f t="shared" si="2"/>
        <v>-5362</v>
      </c>
      <c r="I36" s="8">
        <f t="shared" si="2"/>
        <v>158602.28455</v>
      </c>
      <c r="J36" s="8">
        <f t="shared" si="2"/>
        <v>672</v>
      </c>
      <c r="K36" s="8">
        <f t="shared" si="2"/>
        <v>159274.28455</v>
      </c>
    </row>
    <row r="37" spans="1:11" ht="9" customHeight="1" hidden="1">
      <c r="A37" s="2"/>
      <c r="B37" s="1"/>
      <c r="C37" s="8"/>
      <c r="D37" s="8"/>
      <c r="E37" s="8"/>
      <c r="F37" s="8"/>
      <c r="G37" s="8"/>
      <c r="H37" s="8"/>
      <c r="I37" s="8"/>
      <c r="J37" s="8"/>
      <c r="K37" s="8"/>
    </row>
    <row r="38" spans="1:11" ht="15.75" hidden="1">
      <c r="A38" s="88"/>
      <c r="B38" s="1"/>
      <c r="C38" s="8"/>
      <c r="D38" s="8"/>
      <c r="E38" s="8"/>
      <c r="F38" s="8"/>
      <c r="G38" s="8"/>
      <c r="H38" s="8"/>
      <c r="I38" s="8"/>
      <c r="J38" s="8"/>
      <c r="K38" s="8"/>
    </row>
    <row r="39" spans="1:13" ht="15.75" hidden="1">
      <c r="A39" s="1" t="s">
        <v>153</v>
      </c>
      <c r="B39" s="1"/>
      <c r="C39" s="9">
        <v>0</v>
      </c>
      <c r="D39" s="9">
        <v>0</v>
      </c>
      <c r="E39" s="9"/>
      <c r="F39" s="9">
        <f>-F32</f>
        <v>0</v>
      </c>
      <c r="G39" s="9">
        <v>0</v>
      </c>
      <c r="H39" s="9">
        <v>0</v>
      </c>
      <c r="I39" s="9">
        <f>SUM(C39:H39)</f>
        <v>0</v>
      </c>
      <c r="J39" s="9">
        <v>0</v>
      </c>
      <c r="K39" s="9">
        <f>SUM(I39:J39)</f>
        <v>0</v>
      </c>
      <c r="M39" s="23"/>
    </row>
    <row r="40" spans="1:13" ht="15.75" hidden="1">
      <c r="A40" s="2" t="s">
        <v>155</v>
      </c>
      <c r="B40" s="1"/>
      <c r="C40" s="8">
        <f aca="true" t="shared" si="3" ref="C40:H40">C32+C39</f>
        <v>169041.048</v>
      </c>
      <c r="D40" s="8">
        <f t="shared" si="3"/>
        <v>-5122.542449999998</v>
      </c>
      <c r="E40" s="8">
        <f t="shared" si="3"/>
        <v>46.278999999999996</v>
      </c>
      <c r="F40" s="8">
        <f t="shared" si="3"/>
        <v>0</v>
      </c>
      <c r="G40" s="8">
        <f t="shared" si="3"/>
        <v>0</v>
      </c>
      <c r="H40" s="8">
        <f t="shared" si="3"/>
        <v>-5362</v>
      </c>
      <c r="I40" s="8">
        <f>I32+I39+0.5</f>
        <v>158602.78455</v>
      </c>
      <c r="J40" s="8">
        <f>J32+J39</f>
        <v>672</v>
      </c>
      <c r="K40" s="8">
        <f>K32+K39</f>
        <v>159274.28455</v>
      </c>
      <c r="M40" s="23"/>
    </row>
    <row r="41" spans="1:13" ht="9" customHeight="1">
      <c r="A41" s="2"/>
      <c r="B41" s="1"/>
      <c r="C41" s="8"/>
      <c r="D41" s="8"/>
      <c r="E41" s="8"/>
      <c r="F41" s="8"/>
      <c r="G41" s="8"/>
      <c r="H41" s="8"/>
      <c r="I41" s="8"/>
      <c r="J41" s="8"/>
      <c r="K41" s="8"/>
      <c r="M41" s="23"/>
    </row>
    <row r="42" spans="1:13" ht="14.25" customHeight="1" hidden="1">
      <c r="A42" s="89" t="s">
        <v>171</v>
      </c>
      <c r="B42" s="1"/>
      <c r="C42" s="8"/>
      <c r="D42" s="8"/>
      <c r="E42" s="8"/>
      <c r="F42" s="8"/>
      <c r="G42" s="8"/>
      <c r="H42" s="8"/>
      <c r="I42" s="8"/>
      <c r="J42" s="8"/>
      <c r="K42" s="8"/>
      <c r="M42" s="23"/>
    </row>
    <row r="43" spans="1:20" ht="15.75" customHeight="1" hidden="1">
      <c r="A43" s="89" t="s">
        <v>172</v>
      </c>
      <c r="B43" s="1"/>
      <c r="C43" s="8">
        <v>0</v>
      </c>
      <c r="D43" s="8"/>
      <c r="E43" s="8"/>
      <c r="F43" s="8"/>
      <c r="G43" s="8"/>
      <c r="H43" s="8">
        <v>0</v>
      </c>
      <c r="I43" s="8">
        <f>SUM(C43:H43)</f>
        <v>0</v>
      </c>
      <c r="J43" s="8">
        <v>0</v>
      </c>
      <c r="K43" s="8">
        <f>SUM(I43:J43)</f>
        <v>0</v>
      </c>
      <c r="M43" s="23"/>
      <c r="Q43" s="44"/>
      <c r="R43" s="44"/>
      <c r="S43" s="44">
        <v>-1172.944</v>
      </c>
      <c r="T43" s="44">
        <f>SUM(R43:S43)</f>
        <v>-1172.944</v>
      </c>
    </row>
    <row r="44" spans="1:13" ht="15" customHeight="1" hidden="1">
      <c r="A44" s="2"/>
      <c r="B44" s="1"/>
      <c r="C44" s="8"/>
      <c r="D44" s="8"/>
      <c r="E44" s="8"/>
      <c r="F44" s="8"/>
      <c r="G44" s="8"/>
      <c r="H44" s="8"/>
      <c r="I44" s="8"/>
      <c r="J44" s="8"/>
      <c r="K44" s="8"/>
      <c r="M44" s="23"/>
    </row>
    <row r="45" spans="1:13" ht="15" customHeight="1" hidden="1">
      <c r="A45" s="1" t="s">
        <v>181</v>
      </c>
      <c r="B45" s="1"/>
      <c r="C45" s="8"/>
      <c r="D45" s="8">
        <f>'BS'!C44-D32</f>
        <v>0</v>
      </c>
      <c r="E45" s="8"/>
      <c r="F45" s="8"/>
      <c r="G45" s="8"/>
      <c r="H45" s="8"/>
      <c r="I45" s="8">
        <f>SUM(C45:H45)</f>
        <v>0</v>
      </c>
      <c r="J45" s="8"/>
      <c r="K45" s="8">
        <f>SUM(I45:J45)</f>
        <v>0</v>
      </c>
      <c r="M45" s="23"/>
    </row>
    <row r="46" spans="1:13" ht="12.75" customHeight="1" hidden="1">
      <c r="A46" s="1"/>
      <c r="B46" s="1"/>
      <c r="C46" s="8"/>
      <c r="D46" s="8"/>
      <c r="E46" s="8"/>
      <c r="F46" s="8"/>
      <c r="G46" s="8"/>
      <c r="H46" s="8"/>
      <c r="I46" s="8"/>
      <c r="J46" s="8"/>
      <c r="K46" s="8"/>
      <c r="M46" s="23"/>
    </row>
    <row r="47" spans="1:13" ht="15" customHeight="1">
      <c r="A47" s="1" t="s">
        <v>205</v>
      </c>
      <c r="B47" s="6"/>
      <c r="C47" s="17"/>
      <c r="D47" s="8"/>
      <c r="E47" s="8">
        <f>'P&amp;L'!D40</f>
        <v>0</v>
      </c>
      <c r="F47" s="8"/>
      <c r="G47" s="8"/>
      <c r="H47" s="8"/>
      <c r="I47" s="8">
        <f>SUM(C47:H47)</f>
        <v>0</v>
      </c>
      <c r="J47" s="8"/>
      <c r="K47" s="8">
        <f>SUM(I47:J47)</f>
        <v>0</v>
      </c>
      <c r="M47" s="23"/>
    </row>
    <row r="48" spans="1:13" ht="7.5" customHeight="1">
      <c r="A48" s="1"/>
      <c r="B48" s="6"/>
      <c r="C48" s="17"/>
      <c r="D48" s="8"/>
      <c r="E48" s="8"/>
      <c r="F48" s="8"/>
      <c r="G48" s="8"/>
      <c r="H48" s="8"/>
      <c r="I48" s="8"/>
      <c r="J48" s="8"/>
      <c r="K48" s="8"/>
      <c r="M48" s="78"/>
    </row>
    <row r="49" spans="1:16" ht="16.5">
      <c r="A49" s="1" t="s">
        <v>197</v>
      </c>
      <c r="B49" s="6"/>
      <c r="C49" s="17">
        <v>0</v>
      </c>
      <c r="D49" s="8">
        <v>0</v>
      </c>
      <c r="F49" s="90">
        <v>0</v>
      </c>
      <c r="G49" s="8">
        <v>0</v>
      </c>
      <c r="H49" s="87">
        <f>'P&amp;L'!D46</f>
        <v>-1040</v>
      </c>
      <c r="I49" s="8">
        <f>SUM(C49:H49)</f>
        <v>-1040</v>
      </c>
      <c r="J49" s="8">
        <f>'P&amp;L'!D54</f>
        <v>9</v>
      </c>
      <c r="K49" s="8">
        <f>SUM(I49:J49)</f>
        <v>-1031</v>
      </c>
      <c r="M49" s="23"/>
      <c r="P49" s="44"/>
    </row>
    <row r="50" spans="1:16" ht="16.5" hidden="1">
      <c r="A50" s="1"/>
      <c r="B50" s="1"/>
      <c r="C50" s="8"/>
      <c r="D50" s="8"/>
      <c r="E50" s="8"/>
      <c r="F50" s="87"/>
      <c r="G50" s="8"/>
      <c r="H50" s="87"/>
      <c r="I50" s="8"/>
      <c r="J50" s="8"/>
      <c r="K50" s="8"/>
      <c r="M50" s="23"/>
      <c r="P50" s="82"/>
    </row>
    <row r="51" spans="1:13" ht="15.75" hidden="1">
      <c r="A51" s="1" t="s">
        <v>126</v>
      </c>
      <c r="B51" s="1"/>
      <c r="C51" s="8"/>
      <c r="D51" s="8"/>
      <c r="E51" s="8"/>
      <c r="F51" s="87"/>
      <c r="G51" s="8"/>
      <c r="H51" s="87">
        <v>0</v>
      </c>
      <c r="I51" s="8">
        <f>SUM(C51:H51)</f>
        <v>0</v>
      </c>
      <c r="J51" s="8"/>
      <c r="K51" s="8">
        <f>SUM(I51:J51)</f>
        <v>0</v>
      </c>
      <c r="M51" s="23"/>
    </row>
    <row r="52" spans="1:11" ht="9.75" customHeight="1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</row>
    <row r="53" spans="1:11" ht="16.5" thickBot="1">
      <c r="A53" s="2" t="s">
        <v>212</v>
      </c>
      <c r="B53" s="1"/>
      <c r="C53" s="16">
        <f>SUM(C40:C52)</f>
        <v>169041.048</v>
      </c>
      <c r="D53" s="16">
        <f>SUM(D40:D52)</f>
        <v>-5122.542449999998</v>
      </c>
      <c r="E53" s="16">
        <f>SUM(E40:E52)</f>
        <v>46.278999999999996</v>
      </c>
      <c r="F53" s="16">
        <f aca="true" t="shared" si="4" ref="F53:K53">SUM(F40:F52)</f>
        <v>0</v>
      </c>
      <c r="G53" s="16">
        <f t="shared" si="4"/>
        <v>0</v>
      </c>
      <c r="H53" s="16">
        <f>SUM(H40:H52)</f>
        <v>-6402</v>
      </c>
      <c r="I53" s="16">
        <f>SUM(I40:I52)-0.5</f>
        <v>157562.28455</v>
      </c>
      <c r="J53" s="16">
        <f t="shared" si="4"/>
        <v>681</v>
      </c>
      <c r="K53" s="16">
        <f t="shared" si="4"/>
        <v>158243.28455</v>
      </c>
    </row>
    <row r="54" spans="1:13" ht="17.25" thickTop="1">
      <c r="A54" s="27"/>
      <c r="B54" s="26"/>
      <c r="C54" s="26"/>
      <c r="D54" s="26"/>
      <c r="E54" s="38"/>
      <c r="F54" s="38"/>
      <c r="G54" s="26"/>
      <c r="H54" s="38"/>
      <c r="I54" s="38"/>
      <c r="J54" s="38"/>
      <c r="K54" s="38" t="s">
        <v>0</v>
      </c>
      <c r="M54" s="23"/>
    </row>
    <row r="55" spans="1:11" ht="16.5" hidden="1">
      <c r="A55" s="26" t="s">
        <v>134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3" ht="16.5" hidden="1">
      <c r="A56" s="26" t="s">
        <v>137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M56" s="23"/>
    </row>
    <row r="57" spans="1:13" ht="16.5" hidden="1">
      <c r="A57" s="26" t="s">
        <v>138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M57" s="23"/>
    </row>
    <row r="58" spans="1:11" ht="16.5" hidden="1">
      <c r="A58" s="26" t="s">
        <v>135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6.5" hidden="1">
      <c r="A59" s="26" t="s">
        <v>139</v>
      </c>
      <c r="B59" s="26"/>
      <c r="C59" s="26"/>
      <c r="D59" s="26"/>
      <c r="E59" s="26"/>
      <c r="F59" s="26"/>
      <c r="G59" s="26" t="s">
        <v>0</v>
      </c>
      <c r="H59" s="26"/>
      <c r="I59" s="26"/>
      <c r="J59" s="26"/>
      <c r="K59" s="26"/>
    </row>
    <row r="60" spans="1:11" ht="16.5" hidden="1">
      <c r="A60" s="26" t="s">
        <v>143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6.5" hidden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6.5" hidden="1">
      <c r="A62" s="26" t="s">
        <v>156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6.5" hidden="1">
      <c r="A63" s="26" t="s">
        <v>157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6.5" hidden="1">
      <c r="A64" s="26" t="s">
        <v>146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6.5" hidden="1">
      <c r="A65" s="26" t="s">
        <v>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6.5" hidden="1">
      <c r="A66" s="26" t="s">
        <v>150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6.5" hidden="1">
      <c r="A67" s="26" t="s">
        <v>158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6.5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6.5" hidden="1">
      <c r="A69" s="26" t="s">
        <v>151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6.5" hidden="1">
      <c r="A70" s="26" t="s">
        <v>147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6.5" hidden="1">
      <c r="A71" s="26" t="s">
        <v>159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6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6.5">
      <c r="A73" s="2" t="s">
        <v>173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6.5">
      <c r="A74" s="2" t="s">
        <v>193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6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6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6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6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6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6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6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6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6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6.5">
      <c r="A84" s="26"/>
      <c r="B84" s="26"/>
      <c r="C84" s="26"/>
      <c r="D84" s="26"/>
      <c r="E84" s="26"/>
      <c r="F84" s="26"/>
      <c r="G84" s="26"/>
      <c r="H84" s="26"/>
      <c r="I84" s="26"/>
      <c r="J84" s="26" t="s">
        <v>0</v>
      </c>
      <c r="K84" s="26"/>
    </row>
    <row r="85" spans="1:11" ht="16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6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6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6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6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6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6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6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0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2020-11-27T05:32:06Z</cp:lastPrinted>
  <dcterms:created xsi:type="dcterms:W3CDTF">1998-03-21T00:09:32Z</dcterms:created>
  <dcterms:modified xsi:type="dcterms:W3CDTF">2020-11-27T05:32:11Z</dcterms:modified>
  <cp:category/>
  <cp:version/>
  <cp:contentType/>
  <cp:contentStatus/>
</cp:coreProperties>
</file>